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846" firstSheet="1" activeTab="3"/>
  </bookViews>
  <sheets>
    <sheet name="Оглавление" sheetId="27" r:id="rId1"/>
    <sheet name="Бумага ЭКГ, ЭЭГ..." sheetId="8" r:id="rId2"/>
    <sheet name="Бумага УЗИ" sheetId="9" r:id="rId3"/>
    <sheet name="Электроды, кабели" sheetId="19" r:id="rId4"/>
    <sheet name="Гели, презервативы" sheetId="24" r:id="rId5"/>
    <sheet name="Бахилы, маски" sheetId="23" r:id="rId6"/>
    <sheet name="Салфетки, простыни" sheetId="21" r:id="rId7"/>
    <sheet name="Перчатки" sheetId="35" r:id="rId8"/>
    <sheet name="Мундштуки" sheetId="10" r:id="rId9"/>
    <sheet name="Скальпели, шприцы и др" sheetId="34" r:id="rId10"/>
    <sheet name="Гинекология и урология" sheetId="38" r:id="rId11"/>
    <sheet name="Для лаборатории" sheetId="33" r:id="rId12"/>
    <sheet name="Рентген" sheetId="40" r:id="rId13"/>
  </sheets>
  <definedNames>
    <definedName name="Value">#REF!</definedName>
  </definedNames>
  <calcPr calcId="162913"/>
</workbook>
</file>

<file path=xl/calcChain.xml><?xml version="1.0" encoding="utf-8"?>
<calcChain xmlns="http://schemas.openxmlformats.org/spreadsheetml/2006/main">
  <c r="H9" i="8" l="1"/>
  <c r="H10" i="8"/>
  <c r="H11" i="8"/>
  <c r="H12" i="8"/>
  <c r="H13" i="8"/>
  <c r="H14" i="8"/>
  <c r="H15" i="8"/>
  <c r="H16" i="8"/>
  <c r="H17" i="8"/>
  <c r="H18" i="8"/>
  <c r="H19" i="8"/>
  <c r="H20" i="8"/>
  <c r="H8" i="8"/>
  <c r="H7" i="8"/>
  <c r="J41" i="19"/>
  <c r="J40" i="19"/>
  <c r="J39" i="19"/>
  <c r="J38" i="19"/>
  <c r="J37" i="19"/>
  <c r="J36" i="19"/>
  <c r="J35" i="19"/>
  <c r="J12" i="10"/>
  <c r="J11" i="10"/>
  <c r="J10" i="10"/>
  <c r="J9" i="10"/>
  <c r="J8" i="10"/>
  <c r="J7" i="10"/>
  <c r="B3" i="40" l="1"/>
  <c r="G187" i="40" s="1"/>
  <c r="B2" i="40"/>
  <c r="G30" i="40" s="1"/>
  <c r="G170" i="40" l="1"/>
  <c r="G199" i="40"/>
  <c r="G211" i="40"/>
  <c r="G216" i="40"/>
  <c r="G212" i="40"/>
  <c r="G227" i="40"/>
  <c r="G148" i="40"/>
  <c r="G166" i="40"/>
  <c r="G194" i="40"/>
  <c r="G201" i="40"/>
  <c r="G219" i="40"/>
  <c r="G215" i="40"/>
  <c r="G222" i="40"/>
  <c r="G226" i="40"/>
  <c r="G232" i="40"/>
  <c r="G178" i="40"/>
  <c r="G159" i="40"/>
  <c r="G196" i="40"/>
  <c r="G200" i="40"/>
  <c r="G218" i="40"/>
  <c r="G214" i="40"/>
  <c r="G229" i="40"/>
  <c r="G225" i="40"/>
  <c r="G175" i="40"/>
  <c r="G155" i="40"/>
  <c r="G195" i="40"/>
  <c r="G204" i="40"/>
  <c r="G217" i="40"/>
  <c r="G213" i="40"/>
  <c r="G228" i="40"/>
  <c r="G224" i="40"/>
  <c r="G223" i="40"/>
  <c r="G182" i="40"/>
  <c r="G174" i="40"/>
  <c r="G164" i="40"/>
  <c r="G154" i="40"/>
  <c r="G179" i="40"/>
  <c r="G171" i="40"/>
  <c r="G160" i="40"/>
  <c r="G150" i="40"/>
  <c r="G181" i="40"/>
  <c r="G177" i="40"/>
  <c r="G173" i="40"/>
  <c r="G168" i="40"/>
  <c r="G163" i="40"/>
  <c r="G158" i="40"/>
  <c r="G152" i="40"/>
  <c r="G186" i="40"/>
  <c r="G180" i="40"/>
  <c r="G176" i="40"/>
  <c r="G172" i="40"/>
  <c r="G167" i="40"/>
  <c r="G162" i="40"/>
  <c r="G156" i="40"/>
  <c r="G151" i="40"/>
  <c r="G189" i="40"/>
  <c r="G169" i="40"/>
  <c r="G165" i="40"/>
  <c r="G161" i="40"/>
  <c r="G157" i="40"/>
  <c r="G153" i="40"/>
  <c r="G149" i="40"/>
  <c r="G188" i="40"/>
  <c r="G42" i="40"/>
  <c r="G38" i="40"/>
  <c r="G54" i="40"/>
  <c r="G50" i="40"/>
  <c r="G65" i="40"/>
  <c r="G61" i="40"/>
  <c r="G72" i="40"/>
  <c r="G96" i="40"/>
  <c r="G92" i="40"/>
  <c r="G88" i="40"/>
  <c r="G84" i="40"/>
  <c r="G80" i="40"/>
  <c r="G103" i="40"/>
  <c r="G112" i="40"/>
  <c r="G128" i="40"/>
  <c r="G124" i="40"/>
  <c r="G120" i="40"/>
  <c r="G140" i="40"/>
  <c r="G36" i="40"/>
  <c r="G41" i="40"/>
  <c r="G37" i="40"/>
  <c r="G53" i="40"/>
  <c r="G60" i="40"/>
  <c r="G64" i="40"/>
  <c r="G70" i="40"/>
  <c r="G71" i="40"/>
  <c r="G95" i="40"/>
  <c r="G91" i="40"/>
  <c r="G87" i="40"/>
  <c r="G83" i="40"/>
  <c r="G102" i="40"/>
  <c r="G110" i="40"/>
  <c r="G111" i="40"/>
  <c r="G127" i="40"/>
  <c r="G123" i="40"/>
  <c r="G134" i="40"/>
  <c r="G139" i="40"/>
  <c r="G135" i="40"/>
  <c r="G44" i="40"/>
  <c r="G40" i="40"/>
  <c r="G49" i="40"/>
  <c r="G52" i="40"/>
  <c r="G67" i="40"/>
  <c r="G63" i="40"/>
  <c r="G74" i="40"/>
  <c r="G79" i="40"/>
  <c r="G94" i="40"/>
  <c r="G90" i="40"/>
  <c r="G86" i="40"/>
  <c r="G82" i="40"/>
  <c r="G105" i="40"/>
  <c r="G114" i="40"/>
  <c r="G119" i="40"/>
  <c r="G126" i="40"/>
  <c r="G122" i="40"/>
  <c r="G142" i="40"/>
  <c r="G138" i="40"/>
  <c r="G43" i="40"/>
  <c r="G39" i="40"/>
  <c r="G55" i="40"/>
  <c r="G51" i="40"/>
  <c r="G66" i="40"/>
  <c r="G62" i="40"/>
  <c r="G73" i="40"/>
  <c r="G97" i="40"/>
  <c r="G93" i="40"/>
  <c r="G89" i="40"/>
  <c r="G85" i="40"/>
  <c r="G81" i="40"/>
  <c r="G104" i="40"/>
  <c r="G113" i="40"/>
  <c r="G129" i="40"/>
  <c r="G125" i="40"/>
  <c r="G121" i="40"/>
  <c r="G141" i="40"/>
  <c r="G137" i="40"/>
  <c r="G136" i="40"/>
  <c r="G11" i="40"/>
  <c r="G15" i="40"/>
  <c r="G19" i="40"/>
  <c r="G27" i="40"/>
  <c r="G31" i="40"/>
  <c r="G12" i="40"/>
  <c r="G16" i="40"/>
  <c r="G24" i="40"/>
  <c r="G28" i="40"/>
  <c r="G32" i="40"/>
  <c r="G13" i="40"/>
  <c r="G17" i="40"/>
  <c r="G25" i="40"/>
  <c r="G29" i="40"/>
  <c r="G33" i="40"/>
  <c r="G10" i="40"/>
  <c r="G14" i="40"/>
  <c r="G18" i="40"/>
  <c r="G26" i="40"/>
  <c r="A1" i="35"/>
  <c r="G73" i="35" l="1"/>
  <c r="G68" i="35"/>
  <c r="G56" i="35"/>
  <c r="G51" i="35"/>
  <c r="G42" i="35"/>
  <c r="G32" i="35"/>
  <c r="G25" i="35"/>
  <c r="G20" i="35"/>
  <c r="G6" i="35"/>
  <c r="G67" i="35"/>
  <c r="G55" i="35"/>
  <c r="G50" i="35"/>
  <c r="G38" i="35"/>
  <c r="G31" i="35"/>
  <c r="G17" i="35"/>
  <c r="G66" i="35"/>
  <c r="G54" i="35"/>
  <c r="G46" i="35"/>
  <c r="G34" i="35"/>
  <c r="G23" i="35"/>
  <c r="G16" i="35"/>
  <c r="G52" i="35"/>
  <c r="G33" i="35"/>
  <c r="G21" i="35"/>
  <c r="G24" i="35"/>
  <c r="G29" i="35"/>
  <c r="G64" i="35"/>
  <c r="G43" i="35"/>
  <c r="G28" i="35"/>
  <c r="G8" i="35"/>
  <c r="J109" i="10"/>
  <c r="F197" i="8" l="1"/>
  <c r="F311" i="8" l="1"/>
  <c r="F305" i="8"/>
  <c r="F304" i="8"/>
  <c r="F303" i="8"/>
  <c r="F302" i="8"/>
  <c r="F301" i="8"/>
  <c r="F299" i="8"/>
  <c r="F298" i="8"/>
  <c r="F292" i="8"/>
  <c r="F286" i="8"/>
  <c r="F271" i="8"/>
  <c r="F261" i="8"/>
  <c r="F257" i="8"/>
  <c r="F251" i="8"/>
  <c r="F235" i="8"/>
  <c r="F231" i="8"/>
  <c r="F221" i="8"/>
  <c r="F214" i="8"/>
  <c r="F211" i="8"/>
  <c r="F201" i="8"/>
  <c r="F200" i="8"/>
  <c r="F196" i="8"/>
  <c r="F187" i="8"/>
  <c r="F169" i="8"/>
  <c r="F173" i="8"/>
  <c r="F168" i="8"/>
  <c r="F152" i="8"/>
  <c r="F148" i="8"/>
  <c r="F147" i="8"/>
  <c r="F117" i="8"/>
  <c r="F95" i="8"/>
  <c r="F94" i="8"/>
  <c r="F79" i="8"/>
  <c r="F78" i="8"/>
  <c r="F76" i="8"/>
  <c r="F61" i="8"/>
  <c r="F53" i="8"/>
  <c r="F52" i="8"/>
  <c r="F39" i="8"/>
  <c r="F320" i="8" l="1"/>
  <c r="F319" i="8"/>
  <c r="F318" i="8"/>
  <c r="F317" i="8"/>
  <c r="A32" i="9" l="1"/>
  <c r="A14" i="9"/>
  <c r="A7" i="9"/>
</calcChain>
</file>

<file path=xl/sharedStrings.xml><?xml version="1.0" encoding="utf-8"?>
<sst xmlns="http://schemas.openxmlformats.org/spreadsheetml/2006/main" count="4235" uniqueCount="2057">
  <si>
    <t>тел. +7 (800) 500-33-58</t>
  </si>
  <si>
    <t>тел. +7 (495) 215-50-98</t>
  </si>
  <si>
    <t>info@set4med.ru</t>
  </si>
  <si>
    <t>Наименование</t>
  </si>
  <si>
    <t>Параметры</t>
  </si>
  <si>
    <t>Данный прайс-лист не является офертой. В связи с нестабильностью курса валют цены могут быть изменены.</t>
  </si>
  <si>
    <t>пачка</t>
  </si>
  <si>
    <t>ЛПУ-240*152,5*4000</t>
  </si>
  <si>
    <t>ЛПУ-240*305*2000</t>
  </si>
  <si>
    <t>(LX-300,Cobas Vistos-18.Эксоn XL-300)</t>
  </si>
  <si>
    <t>ЛПУ-210*305*2000</t>
  </si>
  <si>
    <t>Бумага ЛПУ</t>
  </si>
  <si>
    <t>420*300*500</t>
  </si>
  <si>
    <t>ЭЭГ Nihon Kohden 7214, NK FV345-30, NK345F 17-кан,Neurofax 4400</t>
  </si>
  <si>
    <t>345*300*1000</t>
  </si>
  <si>
    <t>ЭЭГ Nihon Kohden FV 400-30 (21CH)</t>
  </si>
  <si>
    <t>400*300*1000</t>
  </si>
  <si>
    <t>ЭЭГMedicor 8Х (8С), ЭЭГ Bioscript 101</t>
  </si>
  <si>
    <t>250*300*500</t>
  </si>
  <si>
    <t>300*300*1000</t>
  </si>
  <si>
    <t>Nihon Kohden</t>
  </si>
  <si>
    <t>300*300*500</t>
  </si>
  <si>
    <t>Электроэнцефалограф Nihon Kohden NK245F 16-кан, Neurofax 7300</t>
  </si>
  <si>
    <t>245*300*1000</t>
  </si>
  <si>
    <t>ЭЭГ Biospirt,  гемоанализатор «Микрос»</t>
  </si>
  <si>
    <t>240*300*500</t>
  </si>
  <si>
    <t>210*295*340 М</t>
  </si>
  <si>
    <t>4181/2</t>
  </si>
  <si>
    <t>4181/1</t>
  </si>
  <si>
    <t>FM Oxford, Sonicaid, Меридиан 800, ТЕАМ 8003, 8400-8300</t>
  </si>
  <si>
    <t>210*150*200 М</t>
  </si>
  <si>
    <t>80*70*315 М</t>
  </si>
  <si>
    <t>4164/3</t>
  </si>
  <si>
    <t>80*70*300 М</t>
  </si>
  <si>
    <t>4164/2</t>
  </si>
  <si>
    <t>80*70*275 М</t>
  </si>
  <si>
    <t>4164/1</t>
  </si>
  <si>
    <t>KENZ 1211</t>
  </si>
  <si>
    <t>4163/1</t>
  </si>
  <si>
    <t>216*280*250 М</t>
  </si>
  <si>
    <t>4160/1</t>
  </si>
  <si>
    <t>210*300*150 М</t>
  </si>
  <si>
    <t>210*300*150 M</t>
  </si>
  <si>
    <t>стерилизатор Getinge</t>
  </si>
  <si>
    <t>120*40*240</t>
  </si>
  <si>
    <t>4108/1</t>
  </si>
  <si>
    <t>120*40*400</t>
  </si>
  <si>
    <t>Heart Screen</t>
  </si>
  <si>
    <t>112*150*300 М</t>
  </si>
  <si>
    <t>FM Cadence 240</t>
  </si>
  <si>
    <t>112*90*122</t>
  </si>
  <si>
    <t>4106/1</t>
  </si>
  <si>
    <t>112*90*150 М об</t>
  </si>
  <si>
    <t>FM Bistos (CTG)</t>
  </si>
  <si>
    <t>130*120*250</t>
  </si>
  <si>
    <t>90*90*360 М</t>
  </si>
  <si>
    <t>ЭКГ Kenz 1207</t>
  </si>
  <si>
    <t>183*130*200 М</t>
  </si>
  <si>
    <t>Дефибриллятор NK TEC 7721K</t>
  </si>
  <si>
    <t>50*100*300</t>
  </si>
  <si>
    <t>Cardietta  AR 600</t>
  </si>
  <si>
    <t>60*75*250 M</t>
  </si>
  <si>
    <t>4099/1</t>
  </si>
  <si>
    <t>рулон</t>
  </si>
  <si>
    <t>ЭКГ Кардиетт АR600, Кардиолайн</t>
  </si>
  <si>
    <t>110*140*145 М</t>
  </si>
  <si>
    <t>4097/1</t>
  </si>
  <si>
    <t>110*140*142 M</t>
  </si>
  <si>
    <t>152*90*160</t>
  </si>
  <si>
    <t>4096/1</t>
  </si>
  <si>
    <t>152*90*150</t>
  </si>
  <si>
    <t>Биохиманализатор</t>
  </si>
  <si>
    <t>4094/8</t>
  </si>
  <si>
    <t>50*50*12 вн</t>
  </si>
  <si>
    <t>4094/7</t>
  </si>
  <si>
    <t>Анализатор ВС-3000 plus Mindray</t>
  </si>
  <si>
    <t>50*50*12 ч вн</t>
  </si>
  <si>
    <t>4094/6</t>
  </si>
  <si>
    <t>лабораторное оборудование</t>
  </si>
  <si>
    <t>50*50*12 ч нар</t>
  </si>
  <si>
    <t>4094/5</t>
  </si>
  <si>
    <t>ЭКГ Мединова 9801</t>
  </si>
  <si>
    <t>50*30*12 нар</t>
  </si>
  <si>
    <t>4094/4</t>
  </si>
  <si>
    <t>Биохиманализатор, дефибрилятор</t>
  </si>
  <si>
    <t>50*30*12 ч нар</t>
  </si>
  <si>
    <t>4094/3</t>
  </si>
  <si>
    <t>50*23*12 ч нар</t>
  </si>
  <si>
    <t>4094/2</t>
  </si>
  <si>
    <t>ЭКГ KENZ 108, ЭКОР, Biocare ECG-101G</t>
  </si>
  <si>
    <t>50*30*12 вн</t>
  </si>
  <si>
    <t>4094/1</t>
  </si>
  <si>
    <t>Рулон</t>
  </si>
  <si>
    <t>Биохиманализатор Миндрей ВС-300+</t>
  </si>
  <si>
    <t>50*20*12 ч нар</t>
  </si>
  <si>
    <t>Кардиотокограф</t>
  </si>
  <si>
    <t>140*43*20 вн</t>
  </si>
  <si>
    <t>210*300*250 М</t>
  </si>
  <si>
    <t>4091/1</t>
  </si>
  <si>
    <t>4089/1</t>
  </si>
  <si>
    <t>Nihon Kohden 9130, Dixion ECG 1012</t>
  </si>
  <si>
    <t>FM Bionet FC 700</t>
  </si>
  <si>
    <t>215*20*18 вн</t>
  </si>
  <si>
    <t>4087/6</t>
  </si>
  <si>
    <t>215*20*18 нар</t>
  </si>
  <si>
    <t>4087/5</t>
  </si>
  <si>
    <t>ЭКГ Cardipia 800</t>
  </si>
  <si>
    <t>216*30*18 вн</t>
  </si>
  <si>
    <t>4087/4</t>
  </si>
  <si>
    <t>216*30*18 нар</t>
  </si>
  <si>
    <t>4087/3</t>
  </si>
  <si>
    <t>215*25*18 нар</t>
  </si>
  <si>
    <t>4087/18</t>
  </si>
  <si>
    <t>215*20*20 вн</t>
  </si>
  <si>
    <t>4087/2</t>
  </si>
  <si>
    <t>4087/1</t>
  </si>
  <si>
    <t>Bioset 8000</t>
  </si>
  <si>
    <t>4086/1</t>
  </si>
  <si>
    <t>210*280*200 М</t>
  </si>
  <si>
    <t>Siemens Cardiostat 3, Fucuda Alpha-600/C 300</t>
  </si>
  <si>
    <t>150*25*18 вн</t>
  </si>
  <si>
    <t>4082/1</t>
  </si>
  <si>
    <t>FM BIONET FC 1400</t>
  </si>
  <si>
    <t>151*24*16 вн</t>
  </si>
  <si>
    <t>55*30*18 нар</t>
  </si>
  <si>
    <t>4081/3</t>
  </si>
  <si>
    <t>55*25*12 вн</t>
  </si>
  <si>
    <t>4081/2</t>
  </si>
  <si>
    <t>55*25*12 нар</t>
  </si>
  <si>
    <t>4081/1</t>
  </si>
  <si>
    <t>55*30*12 нар</t>
  </si>
  <si>
    <t>112*120*250</t>
  </si>
  <si>
    <t>6-кан. ЭКГ. ЭК-6Т</t>
  </si>
  <si>
    <t>250*50*18  вн</t>
  </si>
  <si>
    <t>Biomedica Archimed (Архимед)</t>
  </si>
  <si>
    <t>210*300*200  M</t>
  </si>
  <si>
    <t>210*300*200 М</t>
  </si>
  <si>
    <t>4071/1</t>
  </si>
  <si>
    <t>210*280*360 М</t>
  </si>
  <si>
    <t>4070/3</t>
  </si>
  <si>
    <t>4070/2</t>
  </si>
  <si>
    <t>210*280*215 М</t>
  </si>
  <si>
    <t>4070/1</t>
  </si>
  <si>
    <t>Schiller AT-2, AT-2 plus, CS 200</t>
  </si>
  <si>
    <t>Burdick Eclipse 800/850</t>
  </si>
  <si>
    <t>Biomedica C-210</t>
  </si>
  <si>
    <t>4065/2</t>
  </si>
  <si>
    <t>207*135*370  М</t>
  </si>
  <si>
    <t>4065/1</t>
  </si>
  <si>
    <t xml:space="preserve">Schiller AT-10 , </t>
  </si>
  <si>
    <t>210*140*250 М</t>
  </si>
  <si>
    <t>Cardiette Дельта плюс</t>
  </si>
  <si>
    <t>4064/2</t>
  </si>
  <si>
    <t>4064/1</t>
  </si>
  <si>
    <t>4-кан. ЭКГ, ЭК 4Т, Sensitec ECG 1012</t>
  </si>
  <si>
    <t>4063/1</t>
  </si>
  <si>
    <t>210*30*18 вн</t>
  </si>
  <si>
    <t>ЭКГ BTL-08-M линии</t>
  </si>
  <si>
    <t>4062/3</t>
  </si>
  <si>
    <t>210*30*12 нар</t>
  </si>
  <si>
    <t>4062/2</t>
  </si>
  <si>
    <t>4062/1</t>
  </si>
  <si>
    <t>183*30*18 нар</t>
  </si>
  <si>
    <t>4061/1</t>
  </si>
  <si>
    <t>Kenz, Siemens, Hellige</t>
  </si>
  <si>
    <t>4-кан. ЭКГ, ЭК - 4Т</t>
  </si>
  <si>
    <t>170*50*18 вн</t>
  </si>
  <si>
    <t>151*100*150 2М</t>
  </si>
  <si>
    <t>4058/2</t>
  </si>
  <si>
    <t>FM Kranzbuhler  (Baby Doplex)</t>
  </si>
  <si>
    <t>4058/1</t>
  </si>
  <si>
    <t xml:space="preserve"> Siemens Sicard 460</t>
  </si>
  <si>
    <t xml:space="preserve"> Nihon Kohden, FQS 145-2/5-100</t>
  </si>
  <si>
    <t>Schiller AT-6</t>
  </si>
  <si>
    <t>ЭКГ Bosh</t>
  </si>
  <si>
    <t>143*30*18 вн</t>
  </si>
  <si>
    <t>4054/4</t>
  </si>
  <si>
    <t>145*30*16 вн</t>
  </si>
  <si>
    <t>4054/3</t>
  </si>
  <si>
    <t>4054/2</t>
  </si>
  <si>
    <t>4054/1</t>
  </si>
  <si>
    <t>KENZ 302</t>
  </si>
  <si>
    <t>112*90*300 М</t>
  </si>
  <si>
    <t>Schiller AT-5</t>
  </si>
  <si>
    <t>Hellige  EK 53/56,Cardioline</t>
  </si>
  <si>
    <t>Cardisuny Fucuda 503A</t>
  </si>
  <si>
    <t>130*30*20 вн</t>
  </si>
  <si>
    <t>Cardiette  Start 100</t>
  </si>
  <si>
    <t>Biomedica Персонал C 120</t>
  </si>
  <si>
    <t>120*120*250</t>
  </si>
  <si>
    <t>4047/1</t>
  </si>
  <si>
    <t>FM  Advanced AM-66, Kontron AN 66, FM Фотоскан</t>
  </si>
  <si>
    <t>120*100*150</t>
  </si>
  <si>
    <t>120*30*12 ч. вн</t>
  </si>
  <si>
    <t>4046/5</t>
  </si>
  <si>
    <t>ЭКГ Cardiette AR 1200</t>
  </si>
  <si>
    <t>120*100*200М</t>
  </si>
  <si>
    <t>4046/3</t>
  </si>
  <si>
    <t>Cardiette AR 1200</t>
  </si>
  <si>
    <t>120*20*19 M нар</t>
  </si>
  <si>
    <t>4046/2</t>
  </si>
  <si>
    <t>4046/1</t>
  </si>
  <si>
    <t>120*30*19 нар М</t>
  </si>
  <si>
    <t>FM Analogic, КТГ Sonicaid Team</t>
  </si>
  <si>
    <t>116*120*250</t>
  </si>
  <si>
    <t>4044/4</t>
  </si>
  <si>
    <t>FM Sunray</t>
  </si>
  <si>
    <t>4044/3</t>
  </si>
  <si>
    <t>FM Bestman BV 610</t>
  </si>
  <si>
    <t>112*100*150</t>
  </si>
  <si>
    <t>4044/2</t>
  </si>
  <si>
    <t>FM Lateo F 500</t>
  </si>
  <si>
    <t>112*100*160</t>
  </si>
  <si>
    <t>4044/1</t>
  </si>
  <si>
    <t xml:space="preserve">Cardioline Delta 3+     </t>
  </si>
  <si>
    <t>112*100*300 М</t>
  </si>
  <si>
    <t>ЭКГ BTL-08 M-линии</t>
  </si>
  <si>
    <t>112*25*12 нар</t>
  </si>
  <si>
    <t>4043/5</t>
  </si>
  <si>
    <t>ЭКГ Kaden ECG-923A</t>
  </si>
  <si>
    <t>112*30*18 вн</t>
  </si>
  <si>
    <t>4043/4</t>
  </si>
  <si>
    <t>Лабораторное оборудование</t>
  </si>
  <si>
    <t>112*30*12 ч нар</t>
  </si>
  <si>
    <t>4043/3</t>
  </si>
  <si>
    <t xml:space="preserve">KENZ, </t>
  </si>
  <si>
    <t>112*30*12 нар</t>
  </si>
  <si>
    <t>4043/2</t>
  </si>
  <si>
    <t>ЭКГ Диксион 1006, Кенз-Кардико 302</t>
  </si>
  <si>
    <t>112*27*12 нар</t>
  </si>
  <si>
    <t>4043/1</t>
  </si>
  <si>
    <t>112*27*12 вн</t>
  </si>
  <si>
    <t>Спирограф Спиролаб</t>
  </si>
  <si>
    <t>110*20*12 ч нар</t>
  </si>
  <si>
    <t>4042/4</t>
  </si>
  <si>
    <t>Спирометр Микролаб</t>
  </si>
  <si>
    <t>110*5*12 ч нар</t>
  </si>
  <si>
    <t>4042/3</t>
  </si>
  <si>
    <t>110*25*12 ч нар</t>
  </si>
  <si>
    <t>4042/2</t>
  </si>
  <si>
    <t>110*12*12 ч нар</t>
  </si>
  <si>
    <t>4042/1</t>
  </si>
  <si>
    <t>110*140*145 ч М</t>
  </si>
  <si>
    <t>4040/1</t>
  </si>
  <si>
    <t>Bioset 3600/3700/3601</t>
  </si>
  <si>
    <t>110*100*200 М</t>
  </si>
  <si>
    <t>108*140*250 М</t>
  </si>
  <si>
    <t>4038/1</t>
  </si>
  <si>
    <t xml:space="preserve">Marquette. </t>
  </si>
  <si>
    <t>108*23*16 нар</t>
  </si>
  <si>
    <t>110*30*18 нар</t>
  </si>
  <si>
    <t>4037/1</t>
  </si>
  <si>
    <t>110*20*12 вн</t>
  </si>
  <si>
    <t>4036/4</t>
  </si>
  <si>
    <t>Bioset 3500, Геолинк, ЭКГ 3-х кан</t>
  </si>
  <si>
    <t>110*25*12 вн</t>
  </si>
  <si>
    <t>4036/3</t>
  </si>
  <si>
    <t>4036/2</t>
  </si>
  <si>
    <t>4036/1</t>
  </si>
  <si>
    <t>104*100*180 М</t>
  </si>
  <si>
    <t>4035/2</t>
  </si>
  <si>
    <t>Siemens Cardiostat 31, 31S</t>
  </si>
  <si>
    <t>104*100*300 М</t>
  </si>
  <si>
    <t>4035/1</t>
  </si>
  <si>
    <t>Burdick Eclipse 400, 4/400</t>
  </si>
  <si>
    <t>FM Wakeling medical AFM 210</t>
  </si>
  <si>
    <t>100*100*150</t>
  </si>
  <si>
    <t>90*90*270 М</t>
  </si>
  <si>
    <t>4033/1</t>
  </si>
  <si>
    <t>Schiller AT-1 , Spirovit SP 1</t>
  </si>
  <si>
    <t>Biomedica P 80</t>
  </si>
  <si>
    <t>90*70*400 М</t>
  </si>
  <si>
    <t>90*50*18 вн</t>
  </si>
  <si>
    <t>80*25*18 нар</t>
  </si>
  <si>
    <t>4030/6</t>
  </si>
  <si>
    <t>80*30*12 вн</t>
  </si>
  <si>
    <t>4030/5</t>
  </si>
  <si>
    <t>80*23*12 вн</t>
  </si>
  <si>
    <t>4030/4</t>
  </si>
  <si>
    <t>80*20*16 нар</t>
  </si>
  <si>
    <t>4030/3</t>
  </si>
  <si>
    <t>4030/2</t>
  </si>
  <si>
    <t>3-х кан. Юкард, ЭКГ Мединова, Heart Scren</t>
  </si>
  <si>
    <t>4030/1</t>
  </si>
  <si>
    <t>Heart Scren 80G, Хеарт Миррор, Инномед, Диксион ЕСG, Kenz Cardico 306</t>
  </si>
  <si>
    <t>80*90*280 М</t>
  </si>
  <si>
    <t>4029/2</t>
  </si>
  <si>
    <t>70*100*200 М</t>
  </si>
  <si>
    <t>ЭКГ</t>
  </si>
  <si>
    <t>4027/3</t>
  </si>
  <si>
    <t>63*30*16 вн</t>
  </si>
  <si>
    <t>4027/2</t>
  </si>
  <si>
    <t>63*75*400 М</t>
  </si>
  <si>
    <t>4027/1</t>
  </si>
  <si>
    <t>Uitarograph</t>
  </si>
  <si>
    <t>4026/2</t>
  </si>
  <si>
    <t>Cardioline  Delta 1 Plus</t>
  </si>
  <si>
    <t>60*30*16 нар</t>
  </si>
  <si>
    <t>4026/1</t>
  </si>
  <si>
    <t>Биохим. Анализатор, Uitarograph</t>
  </si>
  <si>
    <t>60*75*13 ч нар</t>
  </si>
  <si>
    <t>57*30*12 нар</t>
  </si>
  <si>
    <t>4025/10</t>
  </si>
  <si>
    <t>57*20*12 нар</t>
  </si>
  <si>
    <t>4025/9</t>
  </si>
  <si>
    <t>4025/8</t>
  </si>
  <si>
    <t>ЭКГ BTL-08 S-линии</t>
  </si>
  <si>
    <t>58*25*12 нар</t>
  </si>
  <si>
    <t>4025/7</t>
  </si>
  <si>
    <t>ЭКГ Альтон-103</t>
  </si>
  <si>
    <t>57*25*12 нар</t>
  </si>
  <si>
    <t>4025/6</t>
  </si>
  <si>
    <t>57*50*12 нар</t>
  </si>
  <si>
    <t>4025/5</t>
  </si>
  <si>
    <t>57*18*12 нар</t>
  </si>
  <si>
    <t>4025/4</t>
  </si>
  <si>
    <t>58*23*12 нар</t>
  </si>
  <si>
    <t>4025/3</t>
  </si>
  <si>
    <t>Heart mirror</t>
  </si>
  <si>
    <t>4025/2</t>
  </si>
  <si>
    <t>4025/1</t>
  </si>
  <si>
    <t>ЭК 1Т-07 Дефибриллятор «Аксион»</t>
  </si>
  <si>
    <t>4024/4</t>
  </si>
  <si>
    <t>57*25*12 ч нар</t>
  </si>
  <si>
    <t>4024/3</t>
  </si>
  <si>
    <t>57*30*12 ч нар</t>
  </si>
  <si>
    <t>4024/2</t>
  </si>
  <si>
    <t>лаб.обор. Миндрей ВА-88А</t>
  </si>
  <si>
    <t>ЭКГ Валента</t>
  </si>
  <si>
    <t>50*50*18 нар</t>
  </si>
  <si>
    <t>4023/2</t>
  </si>
  <si>
    <t>50*50*18 ч нар</t>
  </si>
  <si>
    <t>4023/1</t>
  </si>
  <si>
    <t>Cardioline  ETA 150</t>
  </si>
  <si>
    <t>50*30*18 М</t>
  </si>
  <si>
    <t>Elektronika Trentina, Dixion ECG 1001</t>
  </si>
  <si>
    <t>50*25*18 М</t>
  </si>
  <si>
    <t xml:space="preserve">KENZ </t>
  </si>
  <si>
    <t>50*30*18 нар</t>
  </si>
  <si>
    <t>4018/1</t>
  </si>
  <si>
    <t>Ед. в коробе</t>
  </si>
  <si>
    <r>
      <t>м</t>
    </r>
    <r>
      <rPr>
        <b/>
        <vertAlign val="superscript"/>
        <sz val="11"/>
        <color indexed="8"/>
        <rFont val="Calibri"/>
        <family val="2"/>
        <scheme val="minor"/>
      </rPr>
      <t>2</t>
    </r>
  </si>
  <si>
    <t>Ед. изм.</t>
  </si>
  <si>
    <t>Используемое оборудование</t>
  </si>
  <si>
    <t>Типоразмер</t>
  </si>
  <si>
    <t>№ п/п</t>
  </si>
  <si>
    <t>шт.</t>
  </si>
  <si>
    <t>Sony UPP 210HD - 210мм*25м  - Япония (оригинал)</t>
  </si>
  <si>
    <t>Наименование товара</t>
  </si>
  <si>
    <t>№</t>
  </si>
  <si>
    <t>ящ</t>
  </si>
  <si>
    <t>Мундштуки одноразовые для спироанализатора 32мм х 35мм, дл.65мм, 50шт/кор.</t>
  </si>
  <si>
    <t>MNDR-009</t>
  </si>
  <si>
    <t>Мундштуки одноразовые для спироанализатора 30мм х 33мм, дл.65мм, 60шт/кор.</t>
  </si>
  <si>
    <t>MNDR-008</t>
  </si>
  <si>
    <t>Мундштуки одноразовые для спироанализатора Fukuda, Schiller, 28 мм x 30,5 мм, дл.65мм, 70шт/кор.</t>
  </si>
  <si>
    <t>MNDR-007</t>
  </si>
  <si>
    <t>Мундштуки одноразовые для спироанализатора MicroMedical и др., 27,5мм х 30мм, дл.75мм, 70шт/кор.</t>
  </si>
  <si>
    <t>MNDR-006</t>
  </si>
  <si>
    <t>Мундштуки одноразовые для спироанализатора Autospiro AS-505, Minato, 25мм х 27,5мм, дл.70мм, 80шт/кор.</t>
  </si>
  <si>
    <t>MNDR-005</t>
  </si>
  <si>
    <t>Мундштуки одноразовые для спироанализатора SpiroS 100 (Альтоника), 25,8мм х 27,8мм, дл.65мм, 80шт/кор.</t>
  </si>
  <si>
    <t>MNDR-004</t>
  </si>
  <si>
    <t>Мундштуки одноразовые для спироанализатора Fukuda, Schiller, 24мм х 26,5мм, дл.75мм, 100шт/кор.</t>
  </si>
  <si>
    <t>MNDR-003</t>
  </si>
  <si>
    <t>Мундштуки одноразовые для спироанализатора Fukuda, Schiller, 23,5мм х 26мм, дл.75мм, 100шт/кор.</t>
  </si>
  <si>
    <t>MNDR-002</t>
  </si>
  <si>
    <t>Мундштуки одноразовые для спироанализатора 19 мм х 21,6 мм, дл. 61,5 мм,160 шт/кор.</t>
  </si>
  <si>
    <t>MNDR-001</t>
  </si>
  <si>
    <t>Ставка НДС</t>
  </si>
  <si>
    <t>Код</t>
  </si>
  <si>
    <t>6 банок</t>
  </si>
  <si>
    <t>120 гр</t>
  </si>
  <si>
    <t>паста электродная контактная адгезивная для ЭЭГ, ЭМГ и регистрации вызванных потенциалов</t>
  </si>
  <si>
    <t>Унипаста</t>
  </si>
  <si>
    <t>45 флаконов</t>
  </si>
  <si>
    <t>0,2 кг</t>
  </si>
  <si>
    <t>20 флаконов</t>
  </si>
  <si>
    <t>1 кг</t>
  </si>
  <si>
    <t>жидкость электродная контактная высокопроводящая для ЭКГ, дефибрилляции</t>
  </si>
  <si>
    <t>Униспрей</t>
  </si>
  <si>
    <t>40 флаконов</t>
  </si>
  <si>
    <t>0,25 кг</t>
  </si>
  <si>
    <t>4 канистры**</t>
  </si>
  <si>
    <t>5 кг</t>
  </si>
  <si>
    <t>гель электродный контактный высокопроводящий для ЭКГ, ЭЭГ, РЭГ и дефибрилляции</t>
  </si>
  <si>
    <t>Унимакс</t>
  </si>
  <si>
    <t>4 канистры</t>
  </si>
  <si>
    <t>гель для ЭКГ, РЭГ, ЭЭГ, ЭМГ и ЭМС</t>
  </si>
  <si>
    <t>Униагель</t>
  </si>
  <si>
    <t>Электродные контактные среды</t>
  </si>
  <si>
    <t>гель для УЗИ и УЗТ</t>
  </si>
  <si>
    <t>Медиагель-Т</t>
  </si>
  <si>
    <t>4 канистры*</t>
  </si>
  <si>
    <t>гель для УЗИ, УЗТ, фото- и  лазерной косметологии</t>
  </si>
  <si>
    <t>Медиагель c Aloe Vera</t>
  </si>
  <si>
    <t>гель для УЗТ, фото- и лазерной косметологии</t>
  </si>
  <si>
    <t>Медиагель бесцветный средней вязкости</t>
  </si>
  <si>
    <t>Медиагель бесцветный высокой вязкости</t>
  </si>
  <si>
    <t>гель для УЗИ</t>
  </si>
  <si>
    <t>Медиагель цветной, средней вязкости</t>
  </si>
  <si>
    <t>гель для УЗИ, допплерографии и УЗ-терапии (УЗТ)</t>
  </si>
  <si>
    <t>Медиагель цветной, высокой вязкости</t>
  </si>
  <si>
    <t>Ультразвуковые контактные среды</t>
  </si>
  <si>
    <t>Групповая упаковка</t>
  </si>
  <si>
    <t>Емкость</t>
  </si>
  <si>
    <t>Описание</t>
  </si>
  <si>
    <t>Размеры</t>
  </si>
  <si>
    <t>Назначение</t>
  </si>
  <si>
    <t>Материал</t>
  </si>
  <si>
    <t>НДС</t>
  </si>
  <si>
    <t>Совместимая бумага для видеопринтеров. Производство (Россия) - сырье (Япония)</t>
  </si>
  <si>
    <t>Цена/₽ с НДС
от 10 до 50 шт.</t>
  </si>
  <si>
    <t>Цена/₽ с НДС
от 50 до 100 шт.</t>
  </si>
  <si>
    <t>Цена/₽ с НДС
от 100 до 500 шт.</t>
  </si>
  <si>
    <t>Цена/₽ с НДС
от 500 до 1000 шт.</t>
  </si>
  <si>
    <t>Цена/₽ с НДС
100 до 500 шт.</t>
  </si>
  <si>
    <t>Цена/₽ с НДС
от 500 шт. и более</t>
  </si>
  <si>
    <t>Цена/₽ с НДС
от 2 до 20 шт.</t>
  </si>
  <si>
    <t>Цена/₽ с НДС
от 20 до 50 шт.</t>
  </si>
  <si>
    <t>Цена/₽ с НДС
от 100 шт. и более</t>
  </si>
  <si>
    <t>уп.</t>
  </si>
  <si>
    <t>Sony UPT 210BL - 210мм*12,5м  - Япония (оригинал)</t>
  </si>
  <si>
    <t>Медиагель-С</t>
  </si>
  <si>
    <t>Гель для УЗИ стерильный</t>
  </si>
  <si>
    <t>15 гр.</t>
  </si>
  <si>
    <t>15 шт</t>
  </si>
  <si>
    <t>уточнять у менеджера</t>
  </si>
  <si>
    <t>EL7O6</t>
  </si>
  <si>
    <t>13CM X 18CM</t>
  </si>
  <si>
    <t>EL7P8</t>
  </si>
  <si>
    <t>18CM X 24CM</t>
  </si>
  <si>
    <t>EL7QB</t>
  </si>
  <si>
    <t>24CM X 30CM</t>
  </si>
  <si>
    <t>EL7RD</t>
  </si>
  <si>
    <t>30CM X 40CM</t>
  </si>
  <si>
    <t>EL7SF</t>
  </si>
  <si>
    <t>35CM X 35CM</t>
  </si>
  <si>
    <t>EL7TH</t>
  </si>
  <si>
    <t>35CM X 43CM</t>
  </si>
  <si>
    <t>EL7UK</t>
  </si>
  <si>
    <t>15CM X 30CM</t>
  </si>
  <si>
    <t>EL7VM</t>
  </si>
  <si>
    <t>15CM X 40CM</t>
  </si>
  <si>
    <t>20CM X 40CM</t>
  </si>
  <si>
    <t>18CM X 43CM</t>
  </si>
  <si>
    <t>EVYG7</t>
  </si>
  <si>
    <t>25,4CM X 30,5CM</t>
  </si>
  <si>
    <t>EVYJC</t>
  </si>
  <si>
    <t>20,3CM X 25,4CM</t>
  </si>
  <si>
    <t>28CM X 35CM</t>
  </si>
  <si>
    <t>MAMORAY HDR-C PLUS</t>
  </si>
  <si>
    <t>52HZX</t>
  </si>
  <si>
    <t>DRYSTAR DT 5.000</t>
  </si>
  <si>
    <t>52H1Z</t>
  </si>
  <si>
    <t>52H22</t>
  </si>
  <si>
    <t>52H34</t>
  </si>
  <si>
    <t>52H46</t>
  </si>
  <si>
    <t>DRYSTAR DT2 MAMMO</t>
  </si>
  <si>
    <t>52H58</t>
  </si>
  <si>
    <t>3ZBEK</t>
  </si>
  <si>
    <t>2 x 20</t>
  </si>
  <si>
    <t>EFBCO</t>
  </si>
  <si>
    <t>G354 Ручной фиксаж</t>
  </si>
  <si>
    <t>4 x 25</t>
  </si>
  <si>
    <t>EFBDQ</t>
  </si>
  <si>
    <t>G150 Ручной проявитель</t>
  </si>
  <si>
    <t>4 x 30</t>
  </si>
  <si>
    <t>EKNCY</t>
  </si>
  <si>
    <t>Рентгеновская пленка AGFA</t>
  </si>
  <si>
    <t>Химические реактивы AGFA</t>
  </si>
  <si>
    <t>Внимание! Условия продажи продукции AGFA установленные производителем: товар отпускается толко под аукционы, ссылка на аукцион обязательна, кратность заказа пленки - 5 пачек.</t>
  </si>
  <si>
    <t>G139 Автомат. проявитель</t>
  </si>
  <si>
    <t>G334 Автомат. фиксаж</t>
  </si>
  <si>
    <t>CURIX RP1 синечувствительная</t>
  </si>
  <si>
    <t>ORTHO CP-GU зеленочувствительная</t>
  </si>
  <si>
    <t>Рентген. пленка медиц.   13 х 18 /100л./ - РЕТИНА-XBM Film, (син.чувст.)</t>
  </si>
  <si>
    <t>Рентген. пленка медиц.   18 х 24 /100л./ - РЕТИНА-XBM Film, (син.чувст.)</t>
  </si>
  <si>
    <t>Рентген. пленка медиц.   15 x 30 /100л./ - РЕТИНА-XBM Film, (син.чувст.)</t>
  </si>
  <si>
    <t>Рентген. пленка медиц.   15 х 40 /100л./ - РЕТИНА-XBM Film, (син.чувст.)</t>
  </si>
  <si>
    <t>Рентген. пленка медиц.   24 х 30 /100л./ - РЕТИНА-XBM Film, (син.чувст.)</t>
  </si>
  <si>
    <t>Рентген. пленка медиц.   20 х 40 /100л./ - РЕТИНА-XBM Film, (син.чувст.)</t>
  </si>
  <si>
    <t>Рентген. пленка медиц.   30 х 40 /100л./ - РЕТИНА-XBM Film, (син.чувст.)</t>
  </si>
  <si>
    <t>Рентген. пленка медиц.   35 х 35 /100л./ - РЕТИНА-XBM Film, (син.чувст.)</t>
  </si>
  <si>
    <t>Рентген. пленка медиц.   18 х 43 /100л./ - РЕТИНА-XBM Film, (син.чувст.)</t>
  </si>
  <si>
    <t>Рентген. пленка медиц.   35 х 43 /100л./ - РЕТИНА-XBM Film, (син.чувст.)</t>
  </si>
  <si>
    <t>Рентгеновская пленка KODAK синечувствительная MXBE</t>
  </si>
  <si>
    <t>Рентгеновская пленка KODAK зеленочувствительная MXG</t>
  </si>
  <si>
    <t>Рентген. пленка медиц. 13 х 18 /100л./ - КОДАК-MXG Film, (зелен.чувст.)</t>
  </si>
  <si>
    <t>Рентген. пленка медиц. 18 х 24 /100л./ - КОДАК-MXG Film, (зелен.чувст.)</t>
  </si>
  <si>
    <t>Рентген. пленка медиц. 15 х 40 /100л./ - КОДАК-MXG Film, (зелен.чувст.)</t>
  </si>
  <si>
    <t>Рентген. пленка медиц. 24 х 30 /100л./ - КОДАК-MXG Film, (зелен.чувст.)</t>
  </si>
  <si>
    <t>Рентген. пленка медиц. 18 х 43 /100л./ - КОДАК-MXG Film, (зелен.чувст.)</t>
  </si>
  <si>
    <t>Рентген. пленка медиц. 20 х 40 /100л./ - КОДАК-MXG Film, (зелен.чувст.)</t>
  </si>
  <si>
    <t>Рентген. пленка медиц. 30 х 40 /100л./ - КОДАК-MXG Film, (зелен.чувст.)</t>
  </si>
  <si>
    <t>Рентген. пленка медиц. 35 х 35 /100л./ - КОДАК-MXG Film, (зелен.чувст.)</t>
  </si>
  <si>
    <t>Рентген. пленка медиц. 35 х 43 /100л./ - КОДАК-MXG Film, (зелен.чувст.)</t>
  </si>
  <si>
    <t>Рентгеновская пленка KODAK - для МАММОГРАФИИ</t>
  </si>
  <si>
    <t>Рентген. пленка для Маммографии  18 х 24 /100л./ -  КОДАК-Min-RS Film</t>
  </si>
  <si>
    <t>Рентген. пленка для Маммографии  24 х 30 /100л./ -  КОДАК-Min-RS Film</t>
  </si>
  <si>
    <t>Рентген. пленка для Маммографии 25 х 30 (10x12'') /125л./ - КОДАК-DVM (для принтера DV8900,6800)</t>
  </si>
  <si>
    <t>Рентген. пленка для Маммографии 20 х 25 (  8x10'') /125л./ - КОДАК-DVM (для принтера DV8900,6800)</t>
  </si>
  <si>
    <t>Рентген. пленка для Маммографии 20 х 25 (  8x10'') /100л./ - КОДАК-DVM (для принтера DV5850)</t>
  </si>
  <si>
    <t>Рентген. пленка для Маммографии 25 х 30 (10x12'') /100л./ - КОДАК-DVM (для принтера DV5850)</t>
  </si>
  <si>
    <t>Рентген. пленка для Маммографии 28 х 35 (11x14'') /100л./ - КОДАК-DVM (для принтера DV5850)</t>
  </si>
  <si>
    <t>Для принтеров DryView</t>
  </si>
  <si>
    <t>Рентген. пленка спец.    35 х 43 (14x17'') /125л./ - КОДАК-DVB+ (для принтера DV8100,8200,8700,8900,8150,6800)</t>
  </si>
  <si>
    <t>Рентген. пленка спец.    35 х 35 (14x14'') /125л./ - КОДАК-DVB+ (для принтера DV8200,8900,8150,6800)</t>
  </si>
  <si>
    <t>Рентген. пленка спец.    28 х 35 (11x14'') /125л./ - КОДАК-DVB+ (для принтера DV8200,8900,8150,6800)</t>
  </si>
  <si>
    <t>Рентген. пленка спец.    25 х 30 (10x12'') /125л./ - КОДАК-DVB+ (для принтера DV8900,6800)</t>
  </si>
  <si>
    <t>Рентген. пленка спец.    35 х 43 (14x17'') /100л./ - КОДАК-DVB+ (для принтера DV5800)</t>
  </si>
  <si>
    <t>Для видеомультиформатных камер</t>
  </si>
  <si>
    <t>Рентген. пленка спец.   24 х 30 (  9x10'') /100л./ - КОДАК-Ektascan B/RA Film</t>
  </si>
  <si>
    <t>Рентген. пленка спец.   28 х 35 (11x14'') /100л./ - КОДАК-Ektascan B/RA Film</t>
  </si>
  <si>
    <t>Рентген. пленка спец.   35 х 43 (14x17'') /100л./ - КОДАК-Ektascan B/RA Film</t>
  </si>
  <si>
    <t>Рентгеновская пленка KODAK - для СТОМАТОЛОГИИ</t>
  </si>
  <si>
    <t>Рентген. пленка для Стоматологии  30,5 х 40,5мм /100л./ - Carestream Health-D-speed Dental Film (3,05х4,05см)</t>
  </si>
  <si>
    <t>Рентген. пленка для Стоматологии  30,5 х 40,5мм /150л./ - Carestream Health-E-speed Dental Film (3,05х4,05см)</t>
  </si>
  <si>
    <t>Рентген. пленка для Стоматологии  30,5 х 40,5мм /150л./ - Carestream Health-Insight IP 21 (F-speed) (3,05х4,05см)</t>
  </si>
  <si>
    <t>Рентген. пленка для Стоматологии 22 х 35мм /100л./ - Carestream Health-Ultra-Speed DF-54 (D-speed) (детская)</t>
  </si>
  <si>
    <t>Рентген. пленка для Стоматологии 27 х 54мм /100л./ - Carestream Health-Ultra-Speed DF-42 (D-speed) (интерпроксимальная)</t>
  </si>
  <si>
    <t>Рентген. пленка для Стоматологии 31 х 41мм /150л./ - Carestream Health-Ultra-Speed DF-58 (D-speed) (Super Polysoft)</t>
  </si>
  <si>
    <t>Рентген. пленка для Стоматологии 22 х 35мм /100л./ - КОДАК-Ultra-Speed DF-54 (детская)</t>
  </si>
  <si>
    <t>Клипсы (держатели) для пленок  Dental Film Clips</t>
  </si>
  <si>
    <t>Рентген. пленка для Стоматологии 57 х 76мм /  25л./ - Carestream Health-Ultra-Speed DF-50 (D-speed) (окклюзионная)</t>
  </si>
  <si>
    <t>Р/ПЛ. МЕД.  18x 24  Ectovision G телерентгенография</t>
  </si>
  <si>
    <t>Рентген. пленка для Стоматологии 15 х 30см /  50л./ - Carestream Health-T-Mat G (для ортопантомографии)</t>
  </si>
  <si>
    <t>Рентген. пленка для Стоматологии  31 х 41мм /100л./ - КОДАК-D-speed Dental Film (3х4см)</t>
  </si>
  <si>
    <t>Рентген. пленка для Стоматологии 12,7 х 30,5см /  50л./ - Carestream Health-T-Mat G (для ортопантомографии)</t>
  </si>
  <si>
    <t>Рентген. пленка для Стоматологии 18 х 24см /  50л./ - Carestream Health-T-Mat G (для телерентгенографии)</t>
  </si>
  <si>
    <t>Рентген. пленка для Стоматологии 15 х 30см /100л./ - Carestream Health-T-Mat G (для ортопантомографии)</t>
  </si>
  <si>
    <t>Рентген. пленка для Стоматологии 15 х 30см /100л./ -  Carestream Health-T-Mat E (для ортопантомографии)</t>
  </si>
  <si>
    <t>Рентген. пленка для Стоматологии 12,7 х 30,5см /100л./ -  Carestream Health-T-Mat E (для ортопантомографии)</t>
  </si>
  <si>
    <t>Рентген. пленка для Стоматологии 15 х 30см /  50л./ - Carestream Health-Ectovision G (для ортопантомографии)</t>
  </si>
  <si>
    <t>Рентген. пленка для Стоматологии 18 х 24см /  50л./ - Carestream Health-T-Mat E (для телерентгенографии)</t>
  </si>
  <si>
    <t>Рентгеновская пленка - для ФЛЮОРОГРАФИИ - РЕТИНА-SOE</t>
  </si>
  <si>
    <t>Рентген. пленка для Флюорографии   70мм х 30,5м /434к./ -  РЕТИНА-SOE Film</t>
  </si>
  <si>
    <t>Рентген. пленка для Флюорографии  100мм х 30,5м /303к./ -  РЕТИНА-SOE Film</t>
  </si>
  <si>
    <t>Рентген. пленка для Флюорографии  105мм х 30,5м /290к./ - РЕТИНА-SOE Film</t>
  </si>
  <si>
    <t>Рентген. пленка для Флюорографии  110мм х 30,5м /275к./ -  РЕТИНА-SOE Film</t>
  </si>
  <si>
    <t>Рентгеновская пленка - для ФЛЮОРОГРАФИИ - КОДАК-PFH</t>
  </si>
  <si>
    <t>Рентген. пленка для Флюорографии   70мм х 30,5м /434к./ - КОДАК-PFH Film</t>
  </si>
  <si>
    <t>Рентген. пленка для Флюорографии  105мм х 30,5м /290к./ - КОДАК-PFH Film</t>
  </si>
  <si>
    <t>Рентген. пленка для Флюорографии  100мм х 30,5м /303к./ - КОДАК-PFH Film</t>
  </si>
  <si>
    <t>Рентген. пленка для Флюорографии  110мм х 30,5м /275к./ - КОДАК-PFH Film</t>
  </si>
  <si>
    <t>Рентген. пленка для Флюорографии 10 х 10см /100л./ - КОДАК-Ektascan B/RA Film</t>
  </si>
  <si>
    <t>Химические реактивы для обработки рентген. пленки - Kodak</t>
  </si>
  <si>
    <t>компл.</t>
  </si>
  <si>
    <t>Кассеты рентгеновские KODAK</t>
  </si>
  <si>
    <t>Кассета для маммографии 18х24 КОДАК Min-R 2 с экраном Min-R 2190, С1 (с окном)-толщина 13мм, один замок</t>
  </si>
  <si>
    <t>Кассета для маммографии 24х30 КОДАК Min-R 2 с экраном Min-R 2190, С1 (с окном)-толщина 13мм, один замок</t>
  </si>
  <si>
    <t>Кассета медицинская 15х30 КОДАК X-Omatic с экраном Lanex Medium, С2 (без окна)-один замок</t>
  </si>
  <si>
    <t>Кассета медицинская 18х24 КОДАК X-Omat с экраном Lanex Regular-один замок</t>
  </si>
  <si>
    <t>Кассета медицинская 18х43 КОДАК X-Omat с экраном Lanex Regular-один замок</t>
  </si>
  <si>
    <t>Кассета медицинская 24х30 КОДАК X-Omat с экраном Lanex Regular-один замок</t>
  </si>
  <si>
    <t>Кассета медицинская 30х40 КОДАК X-Omat с экраном Lanex Regular-один замок</t>
  </si>
  <si>
    <t>Кассета медицинская 35х35 КОДАК X-Omat с экраном Lanex Regular-один замок</t>
  </si>
  <si>
    <t>Кассета медицинская 35х43 КОДАК X-Omat с экраном Lanex Regular-один замок</t>
  </si>
  <si>
    <t>Сухие порошки для ручной обработки пленки</t>
  </si>
  <si>
    <t>Жидкие концентраты для ручной обработки пленки</t>
  </si>
  <si>
    <t xml:space="preserve">Пленка медицинская рентгеновская на голубой основе для камер лазерных мультиформатных медицинских, DRYPRO 832” SDQ </t>
  </si>
  <si>
    <t>Количество в упаковке</t>
  </si>
  <si>
    <t>knk-001</t>
  </si>
  <si>
    <t>knk-002</t>
  </si>
  <si>
    <t>knk-003</t>
  </si>
  <si>
    <t>125 листов</t>
  </si>
  <si>
    <t>Пленка медицинская рентгеновская на голубой основе для камер лазерных мультиформатных медицинских, DRYPRO 739” SDР</t>
  </si>
  <si>
    <t>knk-004</t>
  </si>
  <si>
    <t>knk-005</t>
  </si>
  <si>
    <t>knk-006</t>
  </si>
  <si>
    <t>Пленка медицинская рентгеновская на голубой основе для камер лазерных мультиформатных медицинских, DRYPRO  SIGMA” SDS</t>
  </si>
  <si>
    <t>knk-007</t>
  </si>
  <si>
    <t xml:space="preserve">Внимание! Пленка SDP поставляется по предварительному и оплаченному заказу. Заказ и оплата счета осуществляется до 20-го числа каждого месяца, поступление заказанной пленки 15-е число следующего месяца. </t>
  </si>
  <si>
    <t>35х43 (14x17'')</t>
  </si>
  <si>
    <t>25х30 (10x12'')</t>
  </si>
  <si>
    <t>20х25 (8x10'')</t>
  </si>
  <si>
    <t>Р. № 777 - 110мм*20м - Россия (аналог Sony UPP 110S)</t>
  </si>
  <si>
    <t>Р. № 888 - 110мм*20м  - Россия (аналог Sony UPP 110HD)</t>
  </si>
  <si>
    <t>Р. № 999 - 110мм*18м  - Россия (аналог Sony UPP 110HG)</t>
  </si>
  <si>
    <t>Р. № 555 - 210мм*25м  - Россия (аналог Sony UPP 210HD)</t>
  </si>
  <si>
    <t>Проявитель (машинная обработка) 2 х 20л - КОДАК-X-Omat EX II (developer)</t>
  </si>
  <si>
    <t>Проявитель (машинная обработка) 2 х 5л - КОДАК-Dental Readymatic developer (для стоматологии)</t>
  </si>
  <si>
    <t>Проявитель (ручная обработка) 2 х 25л - КОДАК-GBX (developer)</t>
  </si>
  <si>
    <t>Проявитель (ручная обработка) 4 х 1л - КОДАК-Dental X-Ray developer (для стоматологии)</t>
  </si>
  <si>
    <t>Проявитель (ручная обработка) 6 х 0,5л - КОДАК-Rapid Access Dental developer (для стоматологии)</t>
  </si>
  <si>
    <t>Стартер проявителя (машинная обработка) 6 х 0,5л - КОДАК-RP X-Omat (developer starter)</t>
  </si>
  <si>
    <t>Фиксаж (машинная обработка) 2 х 20л - КОДАК-RP X-Omat LO (fixer)</t>
  </si>
  <si>
    <t>Фиксаж (машинная обработка) 2 х 5л - КОДАК-Dental Readymatic fixer (для стоматологии)</t>
  </si>
  <si>
    <t>Фиксаж (ручная обработка) 2 х 25л - КОДАК-GBX (fixer)</t>
  </si>
  <si>
    <t>Фиксаж (ручная обработка) 4 х 1л - КОДАК-Dental X-Ray fixer (для стоматологии)</t>
  </si>
  <si>
    <t>Фиксаж (ручная обработка) 6 х 0,5л - КОДАК-Rapid Access Dental fixer (для стоматологии)</t>
  </si>
  <si>
    <t>Элкорапан</t>
  </si>
  <si>
    <t>гель контактный для физиотерапии</t>
  </si>
  <si>
    <t>56G9C</t>
  </si>
  <si>
    <t>56HAG</t>
  </si>
  <si>
    <t xml:space="preserve">56HBJ </t>
  </si>
  <si>
    <t>56HDN</t>
  </si>
  <si>
    <t>56HHV</t>
  </si>
  <si>
    <t>56HKZ</t>
  </si>
  <si>
    <t>DRYSTAR DT 10B</t>
  </si>
  <si>
    <t>DRYSTAR 10B MAMMO</t>
  </si>
  <si>
    <t>FJ0001</t>
  </si>
  <si>
    <t>FJ0002</t>
  </si>
  <si>
    <t>FJ0003</t>
  </si>
  <si>
    <t>FJ0004</t>
  </si>
  <si>
    <t>FJ0005</t>
  </si>
  <si>
    <t>FJ0006</t>
  </si>
  <si>
    <t>FJ0007</t>
  </si>
  <si>
    <t>FJ0008</t>
  </si>
  <si>
    <t>FJ0009</t>
  </si>
  <si>
    <t>FJ0010</t>
  </si>
  <si>
    <t>FJ0011</t>
  </si>
  <si>
    <t>FJ0012</t>
  </si>
  <si>
    <t>FJ0013</t>
  </si>
  <si>
    <t>FJ0014</t>
  </si>
  <si>
    <t>FJ0015</t>
  </si>
  <si>
    <t>FJ0016</t>
  </si>
  <si>
    <t>FJ0017</t>
  </si>
  <si>
    <t>Super HR-U 13х18см</t>
  </si>
  <si>
    <t>Super HR-U 18х24см</t>
  </si>
  <si>
    <t>Super HR-U 15х40см</t>
  </si>
  <si>
    <t>Super HR-U 24х30см</t>
  </si>
  <si>
    <t>Super HR-U 20х40см</t>
  </si>
  <si>
    <t>Super HR-U 30х40см</t>
  </si>
  <si>
    <t>Super HR-U 35х35см</t>
  </si>
  <si>
    <t>Super HR-U 35х43см</t>
  </si>
  <si>
    <t>Синечувствительная</t>
  </si>
  <si>
    <t>Зеленочувствительная</t>
  </si>
  <si>
    <t>Маммографическая</t>
  </si>
  <si>
    <t>UM MA 18x24</t>
  </si>
  <si>
    <t>4018/2</t>
  </si>
  <si>
    <t>50*30*18 ч нар</t>
  </si>
  <si>
    <t>50*50*18 вн</t>
  </si>
  <si>
    <t>1-кан. ЭКГ, ЭК 1Т, «Малыш», Аксион, Салют</t>
  </si>
  <si>
    <t>57*20*12 ч нар</t>
  </si>
  <si>
    <t>БХА (биохиманализатор) AVО, Bosh, HP,Epson,Multiscan,Biochem FP-900, авторефрактометр GR-2100, импендансометр AZ-26</t>
  </si>
  <si>
    <t>4024/1</t>
  </si>
  <si>
    <t>55*30*12 ч нар</t>
  </si>
  <si>
    <t>Биохимический анализатор, Biosys Guardian BPM 700/730</t>
  </si>
  <si>
    <t>Биохимический анализатор,</t>
  </si>
  <si>
    <t>57*23*12 ч нар</t>
  </si>
  <si>
    <t>4024/5</t>
  </si>
  <si>
    <t>57*10*12 ч нар</t>
  </si>
  <si>
    <t>4024/6</t>
  </si>
  <si>
    <t>57*50*12 ч нар</t>
  </si>
  <si>
    <t>57*23*12 нар</t>
  </si>
  <si>
    <t>Heart mirror, ЭК 1Т-07, «Аксион»Юкард 60, ЭК ЗТ-01-Р-Д, Хеарт Скрин 60G, Альтон-103</t>
  </si>
  <si>
    <t>4025 вн</t>
  </si>
  <si>
    <t>57*23*12 вн</t>
  </si>
  <si>
    <t>57*30*12 вн</t>
  </si>
  <si>
    <t>ЭКГ,Лабораторное оборудование</t>
  </si>
  <si>
    <t>58*30*12 вн</t>
  </si>
  <si>
    <t>57*25*12 вн</t>
  </si>
  <si>
    <t>60*30*12 ч нар</t>
  </si>
  <si>
    <t>63*30*18 вн</t>
  </si>
  <si>
    <t>Burdic, Cardisuny, Fucuda ,FX-2111, Hellige, Kenz, Nihon Kohden, ECG 9803, Мединова, Biocare ECG-300G, FX-7102</t>
  </si>
  <si>
    <t>Fucuda FX-7102, ,Nihon Kohden, Сименс Кардиостат 11</t>
  </si>
  <si>
    <t>Hellige, Kenz, Nihon  Kohden, Фукуда  FX 2111</t>
  </si>
  <si>
    <t>63*30*18 нар</t>
  </si>
  <si>
    <t xml:space="preserve"> Schiller AT-3, дефибриллятор Corpuls 08/16</t>
  </si>
  <si>
    <t>80*30*12 ч нар</t>
  </si>
  <si>
    <t>Биохимический анализатор БХА AYL, БХА AYO, спироанализатор</t>
  </si>
  <si>
    <t>4029/1</t>
  </si>
  <si>
    <t>80*30*12 ч вн</t>
  </si>
  <si>
    <t>MAC-400 , MAC-600                  пл. 70 г/м2</t>
  </si>
  <si>
    <t>4029/3</t>
  </si>
  <si>
    <t>80*20*12 ч нар</t>
  </si>
  <si>
    <t>80*30*18 нар</t>
  </si>
  <si>
    <t>80*30*12 нар</t>
  </si>
  <si>
    <t xml:space="preserve">80*23*12 нар </t>
  </si>
  <si>
    <t>MAC-600</t>
  </si>
  <si>
    <t>4030/7</t>
  </si>
  <si>
    <t>80*30*18 вн</t>
  </si>
  <si>
    <t>2-кан. ЭКГ, ЭК 2Т, MAC-500</t>
  </si>
  <si>
    <t>90*90*400 М</t>
  </si>
  <si>
    <t>Schiller AT-4 , AT-104, дефибриллятор Zoll M-series</t>
  </si>
  <si>
    <t>107*140*200 M</t>
  </si>
  <si>
    <t>110*30*12 вн</t>
  </si>
  <si>
    <t>Bioset 3500 , ЭКГ Геолинк,  ЭК12Т-01-«Р-Д», Heart Screen 12D,  Мединова ECG-9806</t>
  </si>
  <si>
    <t>110*30*12 нар</t>
  </si>
  <si>
    <t>Bioset 3500, Геолинк, ЭК12Т-01-«Р-Д», Heart Screen 12D, Альтон-038/06,  Мединова ECG-9806</t>
  </si>
  <si>
    <t>110*25*12 нар</t>
  </si>
  <si>
    <t>Bioset 3500, Геолинк, ЭКГ 3-х кан Юкард 200</t>
  </si>
  <si>
    <t>4036/5</t>
  </si>
  <si>
    <t>110*50*12 нар</t>
  </si>
  <si>
    <t>110*30*18 вн</t>
  </si>
  <si>
    <t>Nihon  Kohden, Heart Screen</t>
  </si>
  <si>
    <t>110*140*142 ч М</t>
  </si>
  <si>
    <t>Экг Nihon  Kohden, Кардиофакс 1250К электрокардиостимулятор «ЮНИ-2»</t>
  </si>
  <si>
    <t>110*150*300 ч М</t>
  </si>
  <si>
    <t>Nihon  Kohden, электромиограф Neuropack 2</t>
  </si>
  <si>
    <t>110*30*12 ч нар</t>
  </si>
  <si>
    <t>Спирометр  SP 3000-SP 5000, Синускоп, Ангиодин-ЛОР/П, Biotronik, Olympus</t>
  </si>
  <si>
    <t>Геолинг, Cardico 302, ЭК ЗТ-02  «Аксион»</t>
  </si>
  <si>
    <t>112*100*150 М об</t>
  </si>
  <si>
    <t>FM GOLDWAY, UT 3000 A, ЭКГ 1206 D</t>
  </si>
  <si>
    <t>Cardioline ETA 3, Cardiette Exel, Cardiorapid,  Bohse, Doctor Lee ECG-310A</t>
  </si>
  <si>
    <t>120*30*12 ч нар</t>
  </si>
  <si>
    <t>FM Biosys IFM 500</t>
  </si>
  <si>
    <t xml:space="preserve">130*25*16нар М </t>
  </si>
  <si>
    <t>130*135*370 M</t>
  </si>
  <si>
    <t>135*140*150 М</t>
  </si>
  <si>
    <t>145*30*18 вн</t>
  </si>
  <si>
    <t>Fucuda, Nihon Kohden ,Siemens Sicard 440, Cardimax FX-8222</t>
  </si>
  <si>
    <t>145*30*18 нар                           3-канальная</t>
  </si>
  <si>
    <t>Fucuda, Nihon Kohden</t>
  </si>
  <si>
    <t>143*30*18 вн                                  3-канальная</t>
  </si>
  <si>
    <t>145*100*350 М</t>
  </si>
  <si>
    <t>148*100*400 М                            (обор)</t>
  </si>
  <si>
    <t>150*100*150 М</t>
  </si>
  <si>
    <t>Hewlett-Packard M 1911  HP M 1911/M 1351 FM  Филипс</t>
  </si>
  <si>
    <t>150*150*200 ч</t>
  </si>
  <si>
    <t>FM Hewlett-Packard М 1910 А,  Dixion Overton 6200</t>
  </si>
  <si>
    <t>Toitu,  FM</t>
  </si>
  <si>
    <t>183*30*18 вн</t>
  </si>
  <si>
    <t>210*30*12 вн</t>
  </si>
  <si>
    <t>Bioset 8000, ЭКГ Диксион 1012</t>
  </si>
  <si>
    <t xml:space="preserve">210*30*12 ч вн   </t>
  </si>
  <si>
    <t>Nihon Kohden 1350</t>
  </si>
  <si>
    <t xml:space="preserve"> Вioset 8000, Bionet CardicoCare 2000</t>
  </si>
  <si>
    <t>210*25*12 ч нар</t>
  </si>
  <si>
    <t>6-ти кан.Fukuda FCP 4101, Fukuda Cardimax FX 8322R, Cardimax  FX 7402,  Nihon Kohden 1350, Мединова 9812</t>
  </si>
  <si>
    <t>210*30*18 нар</t>
  </si>
  <si>
    <t>4063/2</t>
  </si>
  <si>
    <t>210*100*140</t>
  </si>
  <si>
    <t>Fukuda Cardimax  FX 7402</t>
  </si>
  <si>
    <t>210*25*18 нар</t>
  </si>
  <si>
    <t>ЭКГ Hellige ЕК 512</t>
  </si>
  <si>
    <t>210*140*160 М</t>
  </si>
  <si>
    <t>Schiller  AT-10 плюс , SensitecECG 1012     пл. 70 г/м2</t>
  </si>
  <si>
    <t>4065/3</t>
  </si>
  <si>
    <t>210*140*140 М</t>
  </si>
  <si>
    <t>4065/4</t>
  </si>
  <si>
    <t>210*140*215 М</t>
  </si>
  <si>
    <t>ЭКГ Biocare 1230</t>
  </si>
  <si>
    <t xml:space="preserve">210*150*170 M          </t>
  </si>
  <si>
    <t xml:space="preserve">210*150*280 ч M </t>
  </si>
  <si>
    <t>Biomedica Р 80</t>
  </si>
  <si>
    <t>210*150*200 M</t>
  </si>
  <si>
    <t>210*280*215 M</t>
  </si>
  <si>
    <t>210*280*173 М</t>
  </si>
  <si>
    <t xml:space="preserve">Schiller AT-2, AT-2 plus, </t>
  </si>
  <si>
    <t xml:space="preserve">210*300*200 перфорир.       </t>
  </si>
  <si>
    <t>Burdick 350, Megacart 150 E пл. 70 г/м2</t>
  </si>
  <si>
    <t>210*150*200  M об</t>
  </si>
  <si>
    <t>210*150*200 M об</t>
  </si>
  <si>
    <t xml:space="preserve">210*300*200  перфорир.  </t>
  </si>
  <si>
    <t>HP 1709A/1700/1701                 пл. 70 г/м2                            Page Writer</t>
  </si>
  <si>
    <t>210*150*500 М</t>
  </si>
  <si>
    <t>Bioset 9000</t>
  </si>
  <si>
    <t>FM Biosys CTG BFM-800/900 (принтер  Bionics)</t>
  </si>
  <si>
    <t>4078/1</t>
  </si>
  <si>
    <t>4081/4</t>
  </si>
  <si>
    <t>55*30*18 вн</t>
  </si>
  <si>
    <t>4081/5</t>
  </si>
  <si>
    <t>55*40*16 ч нар</t>
  </si>
  <si>
    <t>216*60*18 нар М</t>
  </si>
  <si>
    <t>4083/1</t>
  </si>
  <si>
    <t>216*50*12 ч нар</t>
  </si>
  <si>
    <t>145*150*400 М об</t>
  </si>
  <si>
    <t>63*100*500 М об</t>
  </si>
  <si>
    <t>Fukuda, Alphа 501 AX, Fukuda, Alphа 1000, Cardiosunny</t>
  </si>
  <si>
    <t>Biomedika Power 80, Schiller АТ-102</t>
  </si>
  <si>
    <t xml:space="preserve">210*30*12 М нар </t>
  </si>
  <si>
    <t>215*25*18 ч нар</t>
  </si>
  <si>
    <t>4087/7</t>
  </si>
  <si>
    <t>215*25*18 вн</t>
  </si>
  <si>
    <t>210*140*300 ч М</t>
  </si>
  <si>
    <t>210*140*215 ч М</t>
  </si>
  <si>
    <t>Nihon Kohden FQW 210,  Dixion ECG 1012-3-140</t>
  </si>
  <si>
    <t>Schiller АТ-60</t>
  </si>
  <si>
    <t>50*20*12 ч вн</t>
  </si>
  <si>
    <t>FM Corometrics 4305 BAO, Dixion 6900, FM G6B (General Meditech), Analogic Fetalgard lite</t>
  </si>
  <si>
    <t>FM Bistos/Corometrics 4305 AAO/CAO, Корометрикс-170, Bistos BT-350</t>
  </si>
  <si>
    <t>4096/2</t>
  </si>
  <si>
    <t>152*100*160</t>
  </si>
  <si>
    <t>FM Neoventa STAN S31</t>
  </si>
  <si>
    <t>Fukuda Denshi FX7202, Fukuda Cardimax, FX-8322 Мединова ECG-9806</t>
  </si>
  <si>
    <t>110*140*200 М</t>
  </si>
  <si>
    <t xml:space="preserve">60*15*16 нар М </t>
  </si>
  <si>
    <t>FM Dixion Overton 6100, Comen Star 5000, 5000С</t>
  </si>
  <si>
    <t>210*295*150 М</t>
  </si>
  <si>
    <t>MAC-1200 ST , MAC-1600      пл. 70 г/м2</t>
  </si>
  <si>
    <t>Mortara Rangoni ELI 350        пл. 75 г/м2</t>
  </si>
  <si>
    <t>210*280*300 перфорир.</t>
  </si>
  <si>
    <t>Marquette, MAC 1-6,12-15   пл. 70 г/м2</t>
  </si>
  <si>
    <t>210*150*320 М</t>
  </si>
  <si>
    <t>210*150*240 М</t>
  </si>
  <si>
    <t>Schiller АТ-101</t>
  </si>
  <si>
    <t>Schiller АТ-101                          пл. 70 г/м2</t>
  </si>
  <si>
    <t>4164/4</t>
  </si>
  <si>
    <t>Schiller АТ-101                          пл. 55 г/м2</t>
  </si>
  <si>
    <t>4165/1</t>
  </si>
  <si>
    <t>Schiller SC-6/12</t>
  </si>
  <si>
    <t>143*150*300 ч М</t>
  </si>
  <si>
    <t>210*295*400 М</t>
  </si>
  <si>
    <t>210*295*215 ч М</t>
  </si>
  <si>
    <t>5002/1   Термоб.</t>
  </si>
  <si>
    <t>ЭЭГ Медикор 16S 16X</t>
  </si>
  <si>
    <t xml:space="preserve">250*200*500 офсет </t>
  </si>
  <si>
    <t>Mortara ELI 150                          пл. 70 г/м2</t>
  </si>
  <si>
    <t>126*150*170 М</t>
  </si>
  <si>
    <t xml:space="preserve">152*150*200 перфорация с                  2-х сторон </t>
  </si>
  <si>
    <t>Schiller AT-2, AT-2 plus.          пл. 70 г/м2</t>
  </si>
  <si>
    <t>Schiller AT-102, AT-102 plus, AT 102 C    пл. 70 г/м2</t>
  </si>
  <si>
    <t>Burdick Quest Specelabs       пл. 70 г/м2</t>
  </si>
  <si>
    <t xml:space="preserve">Fucuda Alpha 2000                    пл. 55 г/м2 </t>
  </si>
  <si>
    <t>Fucuda Alpha 2000                    пл. 70 г/м2</t>
  </si>
  <si>
    <t>ЭКГ Welch Allyn CP-100         пл. 70 г/м2</t>
  </si>
  <si>
    <t>ЭК Mortara ELI 250                     пл. 70 г/м2</t>
  </si>
  <si>
    <t>MAC-800                                       пл. 70 г/м2</t>
  </si>
  <si>
    <t>Mac-500, Hellige                        пл. 55 г/м2</t>
  </si>
  <si>
    <t>Mac-500, Hellige                        пл. 70 г/м2</t>
  </si>
  <si>
    <t>MAC-1200                                     пл. 55 г/м2</t>
  </si>
  <si>
    <t>MAC-1200                                     пл. 70 г/м2</t>
  </si>
  <si>
    <t>Dedalus K 600D/AR2100        пл. 70 г/м2</t>
  </si>
  <si>
    <t>Cardioline AR 2100 view       пл. 70 г/м2</t>
  </si>
  <si>
    <t>Dixion 6-ти кан.                       пл. 70 г/м2</t>
  </si>
  <si>
    <t>ЭКГ Вioset ( MWZ) -6000         пл. 65 г/м2</t>
  </si>
  <si>
    <t>4063/3</t>
  </si>
  <si>
    <t>Мин.упак / Мин.партия / Транспортная упаковка</t>
  </si>
  <si>
    <t>Foam пенополиуретан</t>
  </si>
  <si>
    <t>D 55 мм</t>
  </si>
  <si>
    <t>25/500/6000</t>
  </si>
  <si>
    <t>D 50 мм</t>
  </si>
  <si>
    <t>30/600/7200</t>
  </si>
  <si>
    <t>45 х 42 мм</t>
  </si>
  <si>
    <t>42 х 36 мм</t>
  </si>
  <si>
    <t>D 30 мм</t>
  </si>
  <si>
    <t xml:space="preserve">полиэтиленовая пленка с силиконовым покрытием </t>
  </si>
  <si>
    <t>23 х 34 мм</t>
  </si>
  <si>
    <t>100/500/5000</t>
  </si>
  <si>
    <t>30/1200</t>
  </si>
  <si>
    <t>TNT полипропилен</t>
  </si>
  <si>
    <t>30/600/3600</t>
  </si>
  <si>
    <t>Бумага для УЗИ видеопринтеров</t>
  </si>
  <si>
    <t>Гель для физиотерапии и электромиостимуляции</t>
  </si>
  <si>
    <t>FJ0018</t>
  </si>
  <si>
    <t>Ag/AgCl, твердый гель, разработан специально для сложных клейких условий, возникающих при стандартном исследовании пациента (под зажим типа "крокодил")</t>
  </si>
  <si>
    <t>Ag/AgCl, жидкий гель, разработан специально для сложных клейких условий, возникающих при стандартном исследовании пациента (под кнопку)</t>
  </si>
  <si>
    <t>Ag/AgCl, твердый гель, нетканый  материал отлично подстраивается под очертания тела, увеличивая комфорт и обеспечивая эластичность при движении. Электрод на тканевой подложке обеспечивает  воздухопроницаемость и испарение влаги, важен при длительных аппликациях (под кнопку)</t>
  </si>
  <si>
    <t>Ag/AgCl, жидкий гель, специально разработан для сложных условий приклеивания во время стресс-тестов, повышенная адгезия, высокопроводящий гель (под кнопку)</t>
  </si>
  <si>
    <t>Ag/AgCl, твердый гель, специально разработан для сложных условий приклеивания возникающих во время стресс-тестов и Холтеровского мониторирования, повышенная адгезия, высокопроводящий гель (под кнопку)</t>
  </si>
  <si>
    <t>Ag/AgCl, жидкий гель, специально разработан для сложных условий приклеивания возникающих во время стресс-тестов и Холтеровского мониторирования, повышенная адгезия, высокопроводящий гель (под кнопку)</t>
  </si>
  <si>
    <t>Ag/AgCl, твердый гель, разработан специально для сложных клейких условий, возникающих при стандартном исследовании пациента (под кнопку)</t>
  </si>
  <si>
    <t>D 24 мм</t>
  </si>
  <si>
    <t>Электроды для ЭКГ грудные (6 шт/компл) взрослые, Ag/AgCl с винтом и зажимом</t>
  </si>
  <si>
    <t>Электроды-клеммы для ЭКГ на конечности 
(4 шт/компл) взрослые, Ag/AgCl с винтом и зажимом</t>
  </si>
  <si>
    <t>Цена, руб. 
от 50 комплектов</t>
  </si>
  <si>
    <t>Длина 
140мм</t>
  </si>
  <si>
    <t>Ag/AgCl, 
мягкий ПВХ</t>
  </si>
  <si>
    <t>Ag/AgCl, 
пластик</t>
  </si>
  <si>
    <t>Коробка, комплектов</t>
  </si>
  <si>
    <t>Super RX-N 13х18см</t>
  </si>
  <si>
    <t>Super RX-N 18х24см</t>
  </si>
  <si>
    <t>Super RX-N 15х40см</t>
  </si>
  <si>
    <t>Super RX-N 15х30см</t>
  </si>
  <si>
    <t>Super RX-N 20х40см</t>
  </si>
  <si>
    <t>Super RX-N 24х30см</t>
  </si>
  <si>
    <t>Super RX-N 30х40см</t>
  </si>
  <si>
    <t>Super RX-N 35х35см</t>
  </si>
  <si>
    <t>Super RX-N 35х43см</t>
  </si>
  <si>
    <t>4018/3</t>
  </si>
  <si>
    <t>50*30*18 ч вн</t>
  </si>
  <si>
    <t>4018/4</t>
  </si>
  <si>
    <t>4030/8</t>
  </si>
  <si>
    <t>80*20*12 вн</t>
  </si>
  <si>
    <t>4038/2</t>
  </si>
  <si>
    <t>108*30*16 вн</t>
  </si>
  <si>
    <t>Mortara ELI 150        пл. 55 гр/м2</t>
  </si>
  <si>
    <t>4043/6</t>
  </si>
  <si>
    <t>112*25*18 вн</t>
  </si>
  <si>
    <t>4046/4</t>
  </si>
  <si>
    <t>120*100*300 М</t>
  </si>
  <si>
    <t>4054/5</t>
  </si>
  <si>
    <t>145*30*16 нар</t>
  </si>
  <si>
    <t>4054/6</t>
  </si>
  <si>
    <t xml:space="preserve">145*30*18 нар     </t>
  </si>
  <si>
    <t>4054/7</t>
  </si>
  <si>
    <t>145*60*18 М нар</t>
  </si>
  <si>
    <t>4064/3</t>
  </si>
  <si>
    <t>210*20*18 вн</t>
  </si>
  <si>
    <t>4081/6</t>
  </si>
  <si>
    <t>55*20*18 вн</t>
  </si>
  <si>
    <t>4081/7</t>
  </si>
  <si>
    <t>55*20*12 вн</t>
  </si>
  <si>
    <t>4081/8</t>
  </si>
  <si>
    <t>55*20*12</t>
  </si>
  <si>
    <t>4094/9</t>
  </si>
  <si>
    <t>50*50*12 нар</t>
  </si>
  <si>
    <t>4094/10</t>
  </si>
  <si>
    <t>50*20*12 нар</t>
  </si>
  <si>
    <t>4094/11</t>
  </si>
  <si>
    <t>50*25*12 ч нар</t>
  </si>
  <si>
    <t>4094/12</t>
  </si>
  <si>
    <t>50*20*12 вн</t>
  </si>
  <si>
    <t>114*70*250 М</t>
  </si>
  <si>
    <t>ЭКГ-CP50 Welch Allyn</t>
  </si>
  <si>
    <t>210*145*200 перфорация</t>
  </si>
  <si>
    <t>Bionet Cardico XP плотность 70 гр/м2</t>
  </si>
  <si>
    <t>Bionet Cardico XP плотность 55 гр/м2</t>
  </si>
  <si>
    <t>114*95*140</t>
  </si>
  <si>
    <t>Schiller MS-2007</t>
  </si>
  <si>
    <t>Электроды-клеммы для ЭКГ на конечности 
(4 шт/компл) детские, Ag/AgCl с винтом и зажимом</t>
  </si>
  <si>
    <t>D 15 мм</t>
  </si>
  <si>
    <t>Электроды для ЭКГ грудные (6 шт/компл) детские, Ag/AgCl с винтом и зажимом</t>
  </si>
  <si>
    <t>35 х 45 мм</t>
  </si>
  <si>
    <t>50/2000</t>
  </si>
  <si>
    <t>28 х 44 мм</t>
  </si>
  <si>
    <t>Типоразмер, мм</t>
  </si>
  <si>
    <t>Упаковка, мин. партия</t>
  </si>
  <si>
    <t>Фирма-производитель приборов</t>
  </si>
  <si>
    <t>18х50х1.0</t>
  </si>
  <si>
    <t>Кор. 500 шт.</t>
  </si>
  <si>
    <t>«Omron» Япония</t>
  </si>
  <si>
    <t>20х50х1,0</t>
  </si>
  <si>
    <t xml:space="preserve">«Micro Medical»  </t>
  </si>
  <si>
    <t>Педиатрические для всех пр-ров только с адаптером</t>
  </si>
  <si>
    <t xml:space="preserve">ЛЗМО  Украина </t>
  </si>
  <si>
    <t>Для сухого спирометра ССП (только с адаптером)</t>
  </si>
  <si>
    <t>«MIR» Italy</t>
  </si>
  <si>
    <t>«Cardinal Health»</t>
  </si>
  <si>
    <t>20х60х1,0</t>
  </si>
  <si>
    <t xml:space="preserve">«Cardinal Health» </t>
  </si>
  <si>
    <t>ЛЗМО  Украина</t>
  </si>
  <si>
    <t>«MIR» Италия</t>
  </si>
  <si>
    <t>24х75х1,0</t>
  </si>
  <si>
    <t>Кор. 250 шт.</t>
  </si>
  <si>
    <t>«Chestgraph» Корея</t>
  </si>
  <si>
    <t>Для всех приборов этой фирмы</t>
  </si>
  <si>
    <t>или Япония</t>
  </si>
  <si>
    <t>25х65х0.7</t>
  </si>
  <si>
    <t>«Fukuda» Jp</t>
  </si>
  <si>
    <t>Для всех приборов данного производителя</t>
  </si>
  <si>
    <t>«Schiller AG» Swr</t>
  </si>
  <si>
    <t>Для приборов с датчиком SP-110 старого образца</t>
  </si>
  <si>
    <t>«НЕО» Россия</t>
  </si>
  <si>
    <t>Для прибора «Валента» только с адаптером (см. ниже)</t>
  </si>
  <si>
    <t>25,8х65х1</t>
  </si>
  <si>
    <t>ОАО «Утес» Рос.</t>
  </si>
  <si>
    <t>Для ингаляторов «Вулкан-1» и «Вулкан-2»</t>
  </si>
  <si>
    <t>«Альтоника» Рос.</t>
  </si>
  <si>
    <t xml:space="preserve">Для прибора «СпироС-100» </t>
  </si>
  <si>
    <t>26х65х1,0</t>
  </si>
  <si>
    <t>«Унитех-БГУ» Бел.</t>
  </si>
  <si>
    <t>Для прибора МАС-1</t>
  </si>
  <si>
    <t xml:space="preserve">«Аналитприбор» </t>
  </si>
  <si>
    <t>Для газоанализатора АНКАТ</t>
  </si>
  <si>
    <t>27х50х1.0</t>
  </si>
  <si>
    <t>«Лана-Медика» Россия</t>
  </si>
  <si>
    <t>Для прибора «Спиролан»</t>
  </si>
  <si>
    <t>27х65х1.0</t>
  </si>
  <si>
    <t>Для приборов SP-1, SP-2, SP-10 c датчиком SP-20</t>
  </si>
  <si>
    <t>Для кардиоэргосистем Cardiovit</t>
  </si>
  <si>
    <t>27х65х1.4</t>
  </si>
  <si>
    <t>«Micro Medical» GBr</t>
  </si>
  <si>
    <t>Для всех спирометров и пикфлуометров этой фирмы</t>
  </si>
  <si>
    <t>«GE Medical Systems»</t>
  </si>
  <si>
    <t>Для прибора LF-501, Cardiosoft (без фильтра)</t>
  </si>
  <si>
    <t>Для всех аппаратов этой фирмы</t>
  </si>
  <si>
    <t>Для прибора Spiro USB</t>
  </si>
  <si>
    <t>28х65х1,0</t>
  </si>
  <si>
    <t>«Монитор» Россия</t>
  </si>
  <si>
    <t>Для прибора СМП-21/01-«Р-Д»</t>
  </si>
  <si>
    <t>Для приборов SP-1,SP-2,SP-10 с датчиком SP-20</t>
  </si>
  <si>
    <t>29,5х70х1</t>
  </si>
  <si>
    <t>«Custo Med» Ger</t>
  </si>
  <si>
    <t>Для приборов «Custo Vit M»</t>
  </si>
  <si>
    <t>30х55х1.0</t>
  </si>
  <si>
    <t>«Erich Jaeger» Ger</t>
  </si>
  <si>
    <t>Для приборов «Флоускрин», «МастерСкрин»</t>
  </si>
  <si>
    <t>«Этон» Россия</t>
  </si>
  <si>
    <t>Для прибора «Этон-01»</t>
  </si>
  <si>
    <t>«Нейрософт» Рос.</t>
  </si>
  <si>
    <t>Для прибора «Спиро-Спектр»</t>
  </si>
  <si>
    <t>«Диамант» Россия</t>
  </si>
  <si>
    <t>Для прибора «Диамант»</t>
  </si>
  <si>
    <t>30х65х1.0</t>
  </si>
  <si>
    <t>«BTL»  Чехия</t>
  </si>
  <si>
    <t>«Fukuda»  Япония</t>
  </si>
  <si>
    <t>«Fukuda» Япония</t>
  </si>
  <si>
    <t>Унитех БГУ</t>
  </si>
  <si>
    <t>«BTL»   Чехия</t>
  </si>
  <si>
    <t xml:space="preserve">«Лана-Медика»  </t>
  </si>
  <si>
    <t>Для всех спирометров и пикфлоуметров этой фирмы</t>
  </si>
  <si>
    <t xml:space="preserve">Для прибора LF-501, Cardiosoft </t>
  </si>
  <si>
    <t xml:space="preserve"> Для всех аппаратов этой фирмы</t>
  </si>
  <si>
    <t>30х55х1.0 с фильтром</t>
  </si>
  <si>
    <t>30х65х1.0 с фильтром</t>
  </si>
  <si>
    <t>27х65х1,4</t>
  </si>
  <si>
    <t xml:space="preserve">Для всех приборов этой фирмы, а также её приемников «Care Fusion» и «Cardinal Health» (США) </t>
  </si>
  <si>
    <t>Кор.250 шт.</t>
  </si>
  <si>
    <t>Разные аксессуары для аппаратов спирометрии</t>
  </si>
  <si>
    <t xml:space="preserve"> ЛПУ</t>
  </si>
  <si>
    <t>Зажим носовой медицинский со сменными подушечками ЗН-«ПАЙП» (1 зажим и 6 смен. подушек)</t>
  </si>
  <si>
    <t>Комп.</t>
  </si>
  <si>
    <t>Сменные подушечки «ПАЙП» к носовому зажиму</t>
  </si>
  <si>
    <t>Адаптер из фторопласта для одноразовых мундштуков к сухому спирометру ССП</t>
  </si>
  <si>
    <t>Адаптер из фторопласта для педиатрических мундштуков к аппаратам «MIR» и «Micro Medical»</t>
  </si>
  <si>
    <t>Адаптер из фторопласта для одноразовых мундштуков к аппарату «Валента»</t>
  </si>
  <si>
    <t>Опт</t>
  </si>
  <si>
    <t>Для ЛПУ</t>
  </si>
  <si>
    <t>29,5х70х1 с фильтром</t>
  </si>
  <si>
    <t>28х65х1,0 с фильтром</t>
  </si>
  <si>
    <t>27х65х1.4 с фильтром</t>
  </si>
  <si>
    <t>27х65х1.0 с фильтром</t>
  </si>
  <si>
    <t>25,8х65х1 с фильтром</t>
  </si>
  <si>
    <t>25х65х0.7 с фильтром</t>
  </si>
  <si>
    <t xml:space="preserve">24х75х1.0 с фильтром </t>
  </si>
  <si>
    <t>Оптовая</t>
  </si>
  <si>
    <t>Для ингаляторов этой фирмы под круглое отверстие для мундштуков</t>
  </si>
  <si>
    <t xml:space="preserve"> 100 шт.</t>
  </si>
  <si>
    <t>2 шт.</t>
  </si>
  <si>
    <t>6 шт.</t>
  </si>
  <si>
    <t>Для газоанализаторов Micro CO</t>
  </si>
  <si>
    <t>Для смокелайзеров «Smoke Check»</t>
  </si>
  <si>
    <t>Мундштуки</t>
  </si>
  <si>
    <t>Длина 
83мм</t>
  </si>
  <si>
    <t>50/1250/15000</t>
  </si>
  <si>
    <t>50/1200/14400</t>
  </si>
  <si>
    <t>40/800/9600</t>
  </si>
  <si>
    <t>ЛПУ-420*305*2000</t>
  </si>
  <si>
    <t>Цена руб./компл.
до 50 компл.</t>
  </si>
  <si>
    <t>Упаковка</t>
  </si>
  <si>
    <t xml:space="preserve"> Цена (шт/руб)</t>
  </si>
  <si>
    <t>1 цена</t>
  </si>
  <si>
    <t>2 цена</t>
  </si>
  <si>
    <t>3 цена</t>
  </si>
  <si>
    <t>(от 100т.р.)</t>
  </si>
  <si>
    <t>30х40</t>
  </si>
  <si>
    <t>СМС 20</t>
  </si>
  <si>
    <t>100 шт.</t>
  </si>
  <si>
    <t>СМС 25</t>
  </si>
  <si>
    <t>40х40</t>
  </si>
  <si>
    <t>60х60</t>
  </si>
  <si>
    <t>20 шт.</t>
  </si>
  <si>
    <t>70х80</t>
  </si>
  <si>
    <t>70х200</t>
  </si>
  <si>
    <t>10 шт.</t>
  </si>
  <si>
    <t>80х160</t>
  </si>
  <si>
    <t>80х200</t>
  </si>
  <si>
    <t>140х200</t>
  </si>
  <si>
    <t>160х200</t>
  </si>
  <si>
    <t>Ag/AgCl, твердый гель, специально разработан для сложных условий приклеивания во время стресс-тестов, повышенная адгезия, высокопроводящий гель (под кнопку)</t>
  </si>
  <si>
    <t>Салфетки нестерильные</t>
  </si>
  <si>
    <t>(до 50т.р.)</t>
  </si>
  <si>
    <t>(50-100т.р.)</t>
  </si>
  <si>
    <t>СМС 15</t>
  </si>
  <si>
    <t>СМС 35</t>
  </si>
  <si>
    <t>СМС 45</t>
  </si>
  <si>
    <t>СМС 55</t>
  </si>
  <si>
    <t>СМС 60</t>
  </si>
  <si>
    <t>Размер, см</t>
  </si>
  <si>
    <t>Материал и плотность гр/м2</t>
  </si>
  <si>
    <t>60х70</t>
  </si>
  <si>
    <t>70х70</t>
  </si>
  <si>
    <t>70х160</t>
  </si>
  <si>
    <t>80х120</t>
  </si>
  <si>
    <t>Простыни нестерильные</t>
  </si>
  <si>
    <t>140х210</t>
  </si>
  <si>
    <t>1 рулон</t>
  </si>
  <si>
    <t>80х200 б/перф</t>
  </si>
  <si>
    <t>Салфетка нестерильная (Спанлейс)</t>
  </si>
  <si>
    <t>20х30</t>
  </si>
  <si>
    <t>30х30</t>
  </si>
  <si>
    <t>35х70</t>
  </si>
  <si>
    <t>40х70</t>
  </si>
  <si>
    <t>40х80</t>
  </si>
  <si>
    <t>35х90</t>
  </si>
  <si>
    <t>45х90</t>
  </si>
  <si>
    <t>120х200</t>
  </si>
  <si>
    <t>4044/5</t>
  </si>
  <si>
    <t>FM GTG 6A</t>
  </si>
  <si>
    <t>MITSUBISHI K95HG  - 110мм*18м, высокоглянцевая</t>
  </si>
  <si>
    <t>Цена/₽ с НДС
от 4 до 40 шт.</t>
  </si>
  <si>
    <t>Цена/₽ с НДС
от 40 до 80 шт.</t>
  </si>
  <si>
    <t>Цена/₽ с НДС
80 до 400 шт.</t>
  </si>
  <si>
    <t>MITSUBISHI KP63HM  - 110мм*18м, высокая плотность</t>
  </si>
  <si>
    <t>MITSUBISHI бумага и картридж в комплекте для термосублимационной печати CK30S (1 упаковка)</t>
  </si>
  <si>
    <t>MITSUBISHI бумага и картридж в комплекте для термосублимационной печати CK30L (1 упаковка)</t>
  </si>
  <si>
    <t>MITSUBISHI K61/KP61B-CE - 110мм*20м, стандартная</t>
  </si>
  <si>
    <t>MITSUBISHI K65HM/KP65HM-CE - 110мм*20м, высокая плотность</t>
  </si>
  <si>
    <t>MITSUBISHI KP91HG-CE  - 110мм*18м, глянцевая</t>
  </si>
  <si>
    <t>Оригинальная бумага для видеопринтеров. Производство Mitsubishi Electric Corp. (Япония)</t>
  </si>
  <si>
    <t>Оригинальная бумага для видеопринтеров. Производство SONY CORP. (Япония)</t>
  </si>
  <si>
    <t>4400 шт.</t>
  </si>
  <si>
    <t>Цена/₽ 
с НДС</t>
  </si>
  <si>
    <t>Презерватив для УЗИ АЗРИ, Россия</t>
  </si>
  <si>
    <t>Презерватив для УЗИ AMOR, Германия</t>
  </si>
  <si>
    <t>Презерватив для УЗИ VIVA, Малайзия</t>
  </si>
  <si>
    <t xml:space="preserve">Презервативы для УЗИ, (без смазки, без накопителя) прозрачный d- 28 мм.  </t>
  </si>
  <si>
    <t>3600 шт.</t>
  </si>
  <si>
    <t>Сухой концентрат геля для УЗИ</t>
  </si>
  <si>
    <t>МЕДИАМИКС</t>
  </si>
  <si>
    <t>5 упаковок</t>
  </si>
  <si>
    <t>1 упак.- 2,5кг геля</t>
  </si>
  <si>
    <t>гель для УЗИ и УЗ-терапии (УЗТ)</t>
  </si>
  <si>
    <t>УЛЬТРАГЕЛЬ высокой вязкости бесцветный</t>
  </si>
  <si>
    <t>УЛЬТРАГЕЛЬ пониженной вязкости бесцветный</t>
  </si>
  <si>
    <t>Sony UPP 110S - 110мм*20м</t>
  </si>
  <si>
    <t>Sony UPP 110HD - 110мм*20м</t>
  </si>
  <si>
    <t>Sony UPP 110HG - 110мм*18м</t>
  </si>
  <si>
    <t>Sony UPP-84HG - 84мм*12,5м</t>
  </si>
  <si>
    <t>Sony UPP-84S - 84мм*13,5м</t>
  </si>
  <si>
    <t>Sony UPT-510BL - 202х253мм, 8*10 дюймов, 125 листов + поддон</t>
  </si>
  <si>
    <t>упаковка</t>
  </si>
  <si>
    <t>Sony UPT-512BL - 253х304мм, 10*12 дюймов, 125 листов + поддон</t>
  </si>
  <si>
    <t>Sony UPT-514BL - 279х354мм, 11*14 дюймов, 125 листов + поддон</t>
  </si>
  <si>
    <t>Sony UPT-517BL - 354х430мм, 14*17 дюймов, 125 листов + поддон</t>
  </si>
  <si>
    <t>Sony UPP-725 - 203мм*254мм, 100 листов</t>
  </si>
  <si>
    <t>Sony UPT-736BL, 203х254мм, 8х10 дюймов, 100 листов + поддон</t>
  </si>
  <si>
    <t>Sony UPC-21L - 144мм*100мм, 200 листов + 4 катушки ленты</t>
  </si>
  <si>
    <t>комплект</t>
  </si>
  <si>
    <t>Sony UPС-21S - 100мм*90мм, 240 листов + 3 катушки ленты</t>
  </si>
  <si>
    <t>СМС 18</t>
  </si>
  <si>
    <t>1 рулон (200шт)</t>
  </si>
  <si>
    <t>1 рулон (100шт)</t>
  </si>
  <si>
    <t>1 рулон (150шт)</t>
  </si>
  <si>
    <t>1 рулон (200м)</t>
  </si>
  <si>
    <t>СМС 42</t>
  </si>
  <si>
    <t>20х20</t>
  </si>
  <si>
    <t>Спанлейс 40</t>
  </si>
  <si>
    <t>20х40</t>
  </si>
  <si>
    <t>Спанлейс 60</t>
  </si>
  <si>
    <t xml:space="preserve">Простынь нестерильная (Спанлейс) </t>
  </si>
  <si>
    <t>Салфетка нестерильная (Спанбонд)</t>
  </si>
  <si>
    <t>Спанбонд 40</t>
  </si>
  <si>
    <t>70х140</t>
  </si>
  <si>
    <t>САЛФЕТКИ, ПОЛОТЕНЦА, ПРОСТЫНИ (стерильные), уточнять срок поставки</t>
  </si>
  <si>
    <t>Стерильн.  SMS 20</t>
  </si>
  <si>
    <t>80х70</t>
  </si>
  <si>
    <t>140х70</t>
  </si>
  <si>
    <t>160х70</t>
  </si>
  <si>
    <t>160х80</t>
  </si>
  <si>
    <t>160х140</t>
  </si>
  <si>
    <t>200х140</t>
  </si>
  <si>
    <t>Стерильн.  SMS 25</t>
  </si>
  <si>
    <t>40х30</t>
  </si>
  <si>
    <t>60х40</t>
  </si>
  <si>
    <t>70х40</t>
  </si>
  <si>
    <t>140х80</t>
  </si>
  <si>
    <t>140х110</t>
  </si>
  <si>
    <t>140х160</t>
  </si>
  <si>
    <t>200х70</t>
  </si>
  <si>
    <t>200х80</t>
  </si>
  <si>
    <t>200х110</t>
  </si>
  <si>
    <t>210х140</t>
  </si>
  <si>
    <t>210х160</t>
  </si>
  <si>
    <t>Стерильн.  SMS 42</t>
  </si>
  <si>
    <t>200х160</t>
  </si>
  <si>
    <t>240х160</t>
  </si>
  <si>
    <t>300х160</t>
  </si>
  <si>
    <t>Стерильн.  SMS 60</t>
  </si>
  <si>
    <t>Пеленки впитывающие Иволга стерильные</t>
  </si>
  <si>
    <t>60х60, 1050 мл</t>
  </si>
  <si>
    <t>80 шт/кор</t>
  </si>
  <si>
    <t>90х60, 1300 мл</t>
  </si>
  <si>
    <t>50шт/кор</t>
  </si>
  <si>
    <t xml:space="preserve">Салфетки одноразовые стерильные  </t>
  </si>
  <si>
    <t>Спанбонд лам. 40</t>
  </si>
  <si>
    <t>СМС 20 (белый)</t>
  </si>
  <si>
    <t>100х200</t>
  </si>
  <si>
    <t>450 шт.</t>
  </si>
  <si>
    <t>10шт./уп 200шт.</t>
  </si>
  <si>
    <t>"WearSafe Sdn. Bhd", Малайзия</t>
  </si>
  <si>
    <t>"Heliomed Handelsges.m.b.H", Австрия</t>
  </si>
  <si>
    <t>Перчатки хирургические латексные стерильные опудренные анатомической формы ZL602</t>
  </si>
  <si>
    <t>Перчатки хирургические нитриловые стерильные MN801</t>
  </si>
  <si>
    <t>30/900/5400</t>
  </si>
  <si>
    <t>пара</t>
  </si>
  <si>
    <t>Перчатки смотровые нитриловые удлиненные, повышенной прочности, Manual ХN809 (XS,S,M,L,XL)</t>
  </si>
  <si>
    <t>упаковка 50 пар, транспорт 500 пар</t>
  </si>
  <si>
    <t>50*25*18 вн</t>
  </si>
  <si>
    <t>НДС, %</t>
  </si>
  <si>
    <t>Маска медицинская 3-х сл., резинка, голубая, картон 50 шт/уп, Россия</t>
  </si>
  <si>
    <t>Маска медицинская 3-х сл., резинка, голубая, п/э 50 шт/уп, Россия</t>
  </si>
  <si>
    <t>Маска медицинская 3-х сл., стандарт резинка, голубая, 3 шт/уп, Россия</t>
  </si>
  <si>
    <t>Маска медицинская 3-х сл., стандарт резинка, картон 50 шт/уп, Россия</t>
  </si>
  <si>
    <t>Цена, руб/ед.изм. с НДС</t>
  </si>
  <si>
    <t>Бахилы н/с, нетканные пл.25 высокие 55см 10,20 пар/уп, 300 пар/кор, Россия</t>
  </si>
  <si>
    <t>Бахилы н/с, нетканные пл.42 высокие 55см 20 пар/уп., Россия</t>
  </si>
  <si>
    <t>Бахилы н/с, нетканные пл.42 высокие, двойная подошва 20 пар/уп., Россия</t>
  </si>
  <si>
    <t>Бахилы н/с, нетканные пл.25 низкие 40 пар/уп, 520 пар/кор, Россия</t>
  </si>
  <si>
    <t>Бахилы н/с, нетканные пл.42 низкие 25 пар/уп. 300 пар/кор, Россия</t>
  </si>
  <si>
    <t>Шапочка Шарлотта голубая, 50 шт/уп, Россия</t>
  </si>
  <si>
    <t>Бахилы одноразовые н/с, п/э текстур. 2,8г (желтые, зеленые, оранжевые, розовые, фиолетовые, серые) 50/3500 пар/уп., Россия</t>
  </si>
  <si>
    <t>Цена/₽ с НДС
от 20 шт.</t>
  </si>
  <si>
    <t>Цена/₽ с НДС
до 5 шт.</t>
  </si>
  <si>
    <t>Цена/₽ с НДС
от 6 до 19  шт.</t>
  </si>
  <si>
    <t>Перчатки общего назначения "SanViv" ТПЭ голубые GT /2000 (M,L)</t>
  </si>
  <si>
    <t>ОНSVТПЭГM</t>
  </si>
  <si>
    <t>Перчатки хирургические неопреновые, неопудренные стерильные, PROFEEL SYNTHETIC, (6/6.5/7/7.5/8/8.5/9)</t>
  </si>
  <si>
    <t>ХНеопрНСPC6</t>
  </si>
  <si>
    <t>Перчатки хирургические латексные неопудренные стерильные с повышенной тактильной чувствительностью, PROFEEL MICRO SG PF (6/6.5/7/7.5/8/8.5/9)</t>
  </si>
  <si>
    <t>ХЛНсПТЧPMSGPF6</t>
  </si>
  <si>
    <t xml:space="preserve">Перчатки хирургические латексные неопудренные стерильные с увлажняющим внутренним покрытием Алоэ Вера, PROFEEL SENSITIVE (6/6.5/7/7.5/8/8.5/9) </t>
  </si>
  <si>
    <t>ХЛНСАлоэHS6</t>
  </si>
  <si>
    <t xml:space="preserve">Перчатки хирургические латексные неопудренные стерильные, PROFEEL PLATINUM (6/6.5/7/7.5/8/8.5/9)   </t>
  </si>
  <si>
    <t>ХЛСPP6</t>
  </si>
  <si>
    <t>ХYCMN8016</t>
  </si>
  <si>
    <t>Перчатки хирургические латексные стерильные неанатомической формы ZL609  6/6,5/7/7,5/8/8,5/9</t>
  </si>
  <si>
    <t>ХЛСZL6096</t>
  </si>
  <si>
    <t xml:space="preserve">Перчатки хирургические латексные стерильные неопудренные анатомической формы ZL603 6/6,5/7/7,5/8/8,5/9 </t>
  </si>
  <si>
    <t>ХЛСZL6036</t>
  </si>
  <si>
    <t>Перчатки хирургические латексные стерильные неопудренные, "Safe&amp;Care" ML603 6/6,5/7/7,5/8/8,5/9</t>
  </si>
  <si>
    <t>ХЛСНSCML6036</t>
  </si>
  <si>
    <t>Перчатки хирургические  латексные стерильные неопудренные текстурированные анатомической формы, длина 280-300 мм, с валиком 6/6.5/7/7.5/8/8.5/9</t>
  </si>
  <si>
    <t>ХСЛНОАРМУ6.0</t>
  </si>
  <si>
    <t>Перчатки хирургические латексные VM - стерильные — неопудренные анат.формы 5.5/6/6.5/7/7.5/8/8.5/9</t>
  </si>
  <si>
    <t>ХСЛНОАФVM5.5</t>
  </si>
  <si>
    <t>Перчатки медицинские хирургические стерильные латексные анатомической формы неопудренные, EPIC SG PF (6/6.5/7/7.5/8/8.5/9)</t>
  </si>
  <si>
    <t>ХСЛE6</t>
  </si>
  <si>
    <t>Перчатки хирургические латексные VM - стерильные - опудренные анат.формы 5.5/6/6.5/7/7.5/8/8.5/9</t>
  </si>
  <si>
    <t>ХСЛОАФVM5.5</t>
  </si>
  <si>
    <t>Перчатки медицинские хирургические стерильные латексные анатомической формы опудренные, EPIC PRO SG PWD (6/6.5/7/7.5/8/8.5/9)</t>
  </si>
  <si>
    <t>Перчатки хирургические латексные стерильные опудренные анатомической формы  текстурированные длина 280-300мм, с валиком 6/6.5/7/7.5/8/8.5/9</t>
  </si>
  <si>
    <t>ХЛСОТАРМУ6</t>
  </si>
  <si>
    <t>ХЛСОАZL6026.5</t>
  </si>
  <si>
    <t>Перчатки хирургические латексные стерильные опудренные неанатомической формы ZL606, (6/6,5/7/7,5/8/8,5/9)</t>
  </si>
  <si>
    <t>ХЛСОZL6066.0</t>
  </si>
  <si>
    <t>Перчатки хирургические латексные нестерильные анатомической формы неопудренные с синтетическим внутренним покрытием “Safe&amp;Care” ML703, (6/6,5/7/7,5/8/8,5/9)</t>
  </si>
  <si>
    <t>ХЛНСML7036</t>
  </si>
  <si>
    <t xml:space="preserve">Перчатки смотровые нитриловые стерильные неопудренные, 240±5 мм, с валиком XS,S,M,L </t>
  </si>
  <si>
    <t>СНСНОРМУXS</t>
  </si>
  <si>
    <t>Перчатки смотровые нитриловые стерильные  фиолетовые RN510 (XS,S,M,L,XL)</t>
  </si>
  <si>
    <t>СНСФRN510XS</t>
  </si>
  <si>
    <t>Перчатки смотровые латексные стерильные с синтетическим внутренним покрытием ZL273 (S,M,L)</t>
  </si>
  <si>
    <t>СЛСсСВПZL273S</t>
  </si>
  <si>
    <t>Перчатки смотровые латексные стерильные двукратного хлорирования ZL272 (XS,S,M,L)</t>
  </si>
  <si>
    <t>СЛС2ХZL272XS</t>
  </si>
  <si>
    <t>Перчатки смотровые латексные стерильные неопудренные текстурированные 240±5 мм,  двойная упаковка S</t>
  </si>
  <si>
    <t>СЛСНОРМУ2XS</t>
  </si>
  <si>
    <t>Перчатки смотровые латексные стерильные неопудренные текстурированные 240±5 мм, XS,S,M,XL</t>
  </si>
  <si>
    <t>СЛСНОРМУXS</t>
  </si>
  <si>
    <t>Перчатки смотровые латексные стерильные опудренные гладкие 240±5 мм, S,M,L</t>
  </si>
  <si>
    <t>СЛСОРМУS</t>
  </si>
  <si>
    <t>Перчатки смотровые латексные стерильные опудренные ZL170 XS,S,M,L,XL</t>
  </si>
  <si>
    <t>СЛСОZL170XS</t>
  </si>
  <si>
    <t>Перчатки  смотровые VM виниловые - неопудренные , размер   S,M,L</t>
  </si>
  <si>
    <t>СВНОVMS</t>
  </si>
  <si>
    <t>Перчатки смотровые виниловые, Manual SV609 (XS,S,M,L,XL)</t>
  </si>
  <si>
    <t>СВSV609XS</t>
  </si>
  <si>
    <t>Перчатки смотровые виниловые голубые, "SanViv" GV401 (XS,S,M,L,XL)</t>
  </si>
  <si>
    <t>СВГSVGV401XS</t>
  </si>
  <si>
    <t>Перчатки смотровые виниловые прозрачные, "SanViv" GV400 (XS,S,M,L,XL)</t>
  </si>
  <si>
    <t>СВПSVGV400XS</t>
  </si>
  <si>
    <t>Перчатки медицинские смотровые нитриловые неопудренные гипоалергенные голубые, текстурированная поверхность на пальцах, форма плоская, манжета с валиком, AN320 (XS,S,M,L,XL,XXL)</t>
  </si>
  <si>
    <t>СННГТAN320XS</t>
  </si>
  <si>
    <t>СНППФRN709XS</t>
  </si>
  <si>
    <t>Перчатки смотровые нитриловые повышенной прочности фиолетовые, Manual RN709 (XS,S,M,L,XL)</t>
  </si>
  <si>
    <t>Перчатки смотровые нитриловые белые, Manual WN916 (XS,S,M,L,XL)</t>
  </si>
  <si>
    <t>СНБMWN916XS</t>
  </si>
  <si>
    <t>Перчатки смотровые нитриловые розовые, SunViv AN316 (XS,S,M,L,XL)</t>
  </si>
  <si>
    <t>СНФSVAN316XS</t>
  </si>
  <si>
    <t>Перчатки смотровые нитриловые белые, Safe&amp;Care AN315 (XS,S,M,L,XL)</t>
  </si>
  <si>
    <t>СНФSCAN315XS</t>
  </si>
  <si>
    <t>Перчатки смотровые неопудренные нитриловые"Safe&amp;Care" черные LN (XS,S,M,L,XL)</t>
  </si>
  <si>
    <t>СННЧLNXS</t>
  </si>
  <si>
    <t>Перчатки смотровые нитриловые фиолетовые, "Safe&amp;Care" LN310 (XS,S,M,L,XL)</t>
  </si>
  <si>
    <t>СНФSCLN310XS</t>
  </si>
  <si>
    <t>Перчатки смотровые латексные неопудренные повышенной прочности VL210 (S,M,L,XL,XXL)</t>
  </si>
  <si>
    <t>СЛНППVL210S</t>
  </si>
  <si>
    <t>Перчатки смотровые латексные неопудренные повышенной прочности TL210 (S,M,L,XL,XXL)</t>
  </si>
  <si>
    <t>СЛНППTL210S</t>
  </si>
  <si>
    <t>Перчатки смотровые латексные неопудренные повышенной прочности, Dermagrip High Risk (S,M,L,XL)</t>
  </si>
  <si>
    <t>СЛНППDHRS</t>
  </si>
  <si>
    <t>Перчатки смотровые латексные неопудренные повышенной прочности, Dermagrip Extra (S,M,L,XL)</t>
  </si>
  <si>
    <t>СЛНППDES</t>
  </si>
  <si>
    <t>Перчатки смотровые латексные неопудренные повышенной прочности двукратного хлорирования, "Safe&amp;Care" LL215 (S,M,L,XL)</t>
  </si>
  <si>
    <t>СЛНППLL215S</t>
  </si>
  <si>
    <t>Перчатки смотровые латексные неопудренные удлиненные двукратного хлорирования TL205 (XS,S,M,L,XL)</t>
  </si>
  <si>
    <t>СЛНУ2ХTL205XS</t>
  </si>
  <si>
    <t>Перчатки смотровые латексные неопудренные с синтетическим внутренним покрытием VL203 (XS,S,M,L,XL)</t>
  </si>
  <si>
    <t>СЛНсСВПVL203XS</t>
  </si>
  <si>
    <t xml:space="preserve">Печатки смотровые нестерильные из неопрена, Manual NP 409 (S,M,L) </t>
  </si>
  <si>
    <t>СННеопрS</t>
  </si>
  <si>
    <t>Перчатки смотровые латексные неопудренные однократного хлорирования TL201(XS,S,M,L,XL)</t>
  </si>
  <si>
    <t>СЛ1ХTL201XS</t>
  </si>
  <si>
    <t>Перчатки смотровые латексные неопудренные стоматологические SL221 (XS,S,M,L,XL)</t>
  </si>
  <si>
    <t>СЛСтомXS</t>
  </si>
  <si>
    <t>Перчатки смотровые латексные неопудренные однократного хлорирования, "Sempercare" (XS,S,M,L,XL)</t>
  </si>
  <si>
    <t>CK1ХSempXS</t>
  </si>
  <si>
    <t>Перчатки смотровые латексные неопудренные двукратного хлорирования, "Safe&amp;Care" LL222 (XS,S,M,L,XL)</t>
  </si>
  <si>
    <t>СЛ2ХSCXS</t>
  </si>
  <si>
    <t>Перчатки смотровые латексные неопудренные двукратного хлорирования, "Sempercare" LL202 (XS,S,M,L,XL)</t>
  </si>
  <si>
    <t>СЛ2ХSempXS</t>
  </si>
  <si>
    <t>Перчатки смотровые VM латексные - неопудренные - текстурированые, размер XS,S,M,L</t>
  </si>
  <si>
    <t>СЛНОТVMXS</t>
  </si>
  <si>
    <t>Перчатки смотровые VM латексные — неопудренные  - гладкие, размер  S,M,L</t>
  </si>
  <si>
    <t>СЛНОГVMS</t>
  </si>
  <si>
    <t>Перчатки смотровые VM нитриловые - неопудренные , размер  S,M,L</t>
  </si>
  <si>
    <t>СННОVMS</t>
  </si>
  <si>
    <t>Перчатки смотровые VM нитриловые - опудренные , размер  S,M,L</t>
  </si>
  <si>
    <t>СНОVMS</t>
  </si>
  <si>
    <t>Перчатки смотровые латексные опудренные ECO (S,M,L)</t>
  </si>
  <si>
    <t>СЛОECO(S)</t>
  </si>
  <si>
    <t>"Vogt Medical", Германия</t>
  </si>
  <si>
    <t>Перчатки смотровые VM  латексные - опудренные - текстурированные, размер   S,M,L</t>
  </si>
  <si>
    <t>СЛОТVMS</t>
  </si>
  <si>
    <t>Перчатки смотровые VM  латексные - опудренные - гладкие, размер   S,M,L</t>
  </si>
  <si>
    <t>СЛОГVMS</t>
  </si>
  <si>
    <t>Перчатки смотровые латексные опудренные удлиненные VL105 (XS,S,M,L,XL)</t>
  </si>
  <si>
    <t>СЛОУVL105XS</t>
  </si>
  <si>
    <t>Перчатки смотровые латексные опудренные VL100 (XS,S,M,L,XL)</t>
  </si>
  <si>
    <t>СЛОVL100XS</t>
  </si>
  <si>
    <t>Производство</t>
  </si>
  <si>
    <t>Артикул</t>
  </si>
  <si>
    <t>N п.п</t>
  </si>
  <si>
    <t>Китай</t>
  </si>
  <si>
    <t>Игла 0,7*38 22G*1/2
Игла 0,7*40 22G*1/2
Игла 0,8*38 21G*1/2
Игла 0,8*40 21G*1/2
Игла 0,9*40 20G*1/2</t>
  </si>
  <si>
    <t>500/6000</t>
  </si>
  <si>
    <t>Иглы одноразовые стерильные ( 16G, 18G, 20G, 21G, 23G, 26G )</t>
  </si>
  <si>
    <t>100/3600</t>
  </si>
  <si>
    <t xml:space="preserve">Шприц 1 мл туберкулиновый  </t>
  </si>
  <si>
    <t xml:space="preserve">Шприц 1 мл инсулин U-100  </t>
  </si>
  <si>
    <t>36/720</t>
  </si>
  <si>
    <t>Шприц 20 мл  3-х детальный</t>
  </si>
  <si>
    <t>60/1200</t>
  </si>
  <si>
    <t>Шприц 10 мл  3-х детальный</t>
  </si>
  <si>
    <t>100/1800</t>
  </si>
  <si>
    <t>Шприц 5 мл  3-х детальный</t>
  </si>
  <si>
    <t>100/120/2400</t>
  </si>
  <si>
    <t>Шприц 2 мл 3-х детальный</t>
  </si>
  <si>
    <t>Россия</t>
  </si>
  <si>
    <t>Шприцы и иглы (Россия/Китай)</t>
  </si>
  <si>
    <t>KDM, Германия</t>
  </si>
  <si>
    <t>100/5000</t>
  </si>
  <si>
    <t>15G (1,8*40мм)</t>
  </si>
  <si>
    <t>30G (0,30*6мм) для мезотерапии</t>
  </si>
  <si>
    <t>Игла инъекционная 0,50 х 25 - 25G</t>
  </si>
  <si>
    <t>Игла инъекционная 0,40 х 8 - 27G</t>
  </si>
  <si>
    <t>Игла инъекционная 0,33 х 8 - 29G</t>
  </si>
  <si>
    <t>Игла инъекционная 0,33 х 12,7 - 29G</t>
  </si>
  <si>
    <t>SFM, Германия</t>
  </si>
  <si>
    <t>Игла одноразовая стерильная 0,25 х 5 мм (31G)</t>
  </si>
  <si>
    <t>VOGT MEDICAL, Германия</t>
  </si>
  <si>
    <t>Игла инъекционная одноразовая стерильная 30G ½" (0,3x13мм)</t>
  </si>
  <si>
    <t>Игла инъекционная одноразовая стерильная VM 27G 1/2" (0,4*13мм)</t>
  </si>
  <si>
    <t>Игла инъекционная одноразовая стерильная VM 26G 1/2" (0,45*13мм)</t>
  </si>
  <si>
    <t>Игла инъекционная одноразовая стерильная 23G   1 1/4" (0,6x30мм), 23G 1" (0,6x25мм),</t>
  </si>
  <si>
    <t>Игла инъекционная одноразовая стерильная 22G   1 1/2" (0,7 x 40мм)</t>
  </si>
  <si>
    <t>Игла инъекционная одноразовая стерильная 22 G   1 ¼" (0,7 x 30 мм)</t>
  </si>
  <si>
    <t>Игла инъекционная одноразовая стерильная 20 (0,9 х 40мм), 21 G 1 ½" (0,8 x 40 мм)</t>
  </si>
  <si>
    <t>Игла инъекционная одноразовая стерильная 16 G   1 ½" (1,6 x 40 мм)</t>
  </si>
  <si>
    <t>Игла инъекционная одноразовая стерильная 18 G   1 ½" (1,2 x 40 мм), 19G (1,1 х 40мм)</t>
  </si>
  <si>
    <t>Иглы инъекционные (Германия)</t>
  </si>
  <si>
    <t>100/3000</t>
  </si>
  <si>
    <t>3-х детальные шприцы, игла надета 1 мл Туберкулин</t>
  </si>
  <si>
    <t>30/360</t>
  </si>
  <si>
    <t>3-х детальные шприцы больших объемов специального назначения 50 мл (Luer Lock, без иглы, светозащитный)</t>
  </si>
  <si>
    <t>25/400</t>
  </si>
  <si>
    <t>3-х детальные шприцы больших объемов специального назначения 50 мл (Luer Lock, без иглы)</t>
  </si>
  <si>
    <t>50/600</t>
  </si>
  <si>
    <t>3-х детальные шприцы больших объемов специального назначения  30 мл (Luer Lock, без иглы, светозащитный)</t>
  </si>
  <si>
    <t>3-х детальные шприцы больших объемов специального назначения 30 мл (Luer Lock, без иглы)</t>
  </si>
  <si>
    <t>Шприцы (Германия)</t>
  </si>
  <si>
    <t>TROGE, Германия</t>
  </si>
  <si>
    <t>10/500</t>
  </si>
  <si>
    <t>Скальпели и лезвия</t>
  </si>
  <si>
    <t>Цена с НДС, руб</t>
  </si>
  <si>
    <t>Кол-во в упаковке</t>
  </si>
  <si>
    <t>Единица</t>
  </si>
  <si>
    <t>Название</t>
  </si>
  <si>
    <t>Номер</t>
  </si>
  <si>
    <t>"Latexx Manufacturing  Sdn.Bhd.", Малайзия</t>
  </si>
  <si>
    <t>"Siam Sempermed", Таиланд</t>
  </si>
  <si>
    <t>"Top Glove Sdn. Bhd.", Малайзия</t>
  </si>
  <si>
    <t>"WRP Asia Pacific  Sdn.Bhd.", Малайзия</t>
  </si>
  <si>
    <t>"Smart Glove Co. Sdn. Bhd.", Малайзия</t>
  </si>
  <si>
    <t>"Suqian Green Glove Co.", Китай</t>
  </si>
  <si>
    <t>"Жасмин Мед", Россия</t>
  </si>
  <si>
    <t>Тр. картон  500 пар (10x50)</t>
  </si>
  <si>
    <t>РМУ, Малайзия</t>
  </si>
  <si>
    <t xml:space="preserve">транспорт. 300 пар     </t>
  </si>
  <si>
    <t xml:space="preserve">транспорт. 420 пар   </t>
  </si>
  <si>
    <t>"МедТоварОпт", Россия</t>
  </si>
  <si>
    <t>Тр. картон  500 пар</t>
  </si>
  <si>
    <t>транспорт. 240 пар</t>
  </si>
  <si>
    <t>"TG Medical Sdn.Bhd.", Малайзия</t>
  </si>
  <si>
    <t>Перчатки   Хирургические СТЕРИЛ. (Анатомич.ф.)   латекс. опудр. текстур. - р-ры 6/6,5/7/7,5/8/8,5/9 (SFM,Германия)</t>
  </si>
  <si>
    <t xml:space="preserve"> Также возможна поставка комплектов одежны, белья и прочее. Цены и сроки поставки по запросу.</t>
  </si>
  <si>
    <t xml:space="preserve">*** В прайсе указаны только основные размеры, возможна поставка других размеров из других материалов. </t>
  </si>
  <si>
    <t>Рулонные простыни нестерильные с перфорацией</t>
  </si>
  <si>
    <t xml:space="preserve">40х60 </t>
  </si>
  <si>
    <t>80х140</t>
  </si>
  <si>
    <t>40х60</t>
  </si>
  <si>
    <t xml:space="preserve">                                                Изделия из нетканых материалов</t>
  </si>
  <si>
    <t>РУ в наличии, НДС 10% включен в цену!</t>
  </si>
  <si>
    <t xml:space="preserve">                                        Бахилы и маски</t>
  </si>
  <si>
    <r>
      <rPr>
        <b/>
        <sz val="12"/>
        <rFont val="Calibri"/>
        <family val="2"/>
        <charset val="204"/>
        <scheme val="minor"/>
      </rPr>
      <t>Одноразовые электроды для ЭКГ исследований производства CERACARTA (Италия).</t>
    </r>
    <r>
      <rPr>
        <b/>
        <sz val="16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Универсальные электроды с особо прочным клеем для кратковременного и долговременного наблюдения, холтеровского мониторирования и исследований в состоянии покоя</t>
    </r>
  </si>
  <si>
    <t>Бумага для ЭКГ, ЭЭГ и других мед. приборов</t>
  </si>
  <si>
    <t>«Care Fusion» США</t>
  </si>
  <si>
    <t xml:space="preserve">«MIR» Италия </t>
  </si>
  <si>
    <r>
      <t>К</t>
    </r>
    <r>
      <rPr>
        <sz val="11"/>
        <color theme="1"/>
        <rFont val="Calibri"/>
        <family val="2"/>
        <charset val="204"/>
        <scheme val="minor"/>
      </rPr>
      <t>ор. 500 шт.</t>
    </r>
  </si>
  <si>
    <r>
      <t>К</t>
    </r>
    <r>
      <rPr>
        <sz val="11"/>
        <color theme="1"/>
        <rFont val="Calibri"/>
        <family val="2"/>
        <charset val="204"/>
        <scheme val="minor"/>
      </rPr>
      <t>ор. 250 шт.</t>
    </r>
  </si>
  <si>
    <t>26х65х1.0 с фильтром</t>
  </si>
  <si>
    <t xml:space="preserve">«MIR» Italy </t>
  </si>
  <si>
    <t>Рентгеновская пленка- Fotochemische Werke GmbH (Retina)</t>
  </si>
  <si>
    <t>Рентгеновская пленка- Carestream Health (Kodak)</t>
  </si>
  <si>
    <t>Рентгеновская пленка для МАММОГРАФИИ- Carestream Health (Kodak)</t>
  </si>
  <si>
    <t>СПЕЦИАЛИЗИРОВАННАЯ Рентгеновская пленка- Carestream Health (Kodak)</t>
  </si>
  <si>
    <t>Рентгеновская пленка для СТОМАТОЛОГИИ- Carestream Health (Kodak)</t>
  </si>
  <si>
    <t>Рентгеновская пленка для ФЛЮОРОГРАФИИ- Fotochemische Werke GmbH (Retina)</t>
  </si>
  <si>
    <t>Рентгеновская пленка для ФЛЮОРОГРАФИИ- Carestream Health (Kodak)</t>
  </si>
  <si>
    <t>Химические реактивы - Carestream Health (Kodak)</t>
  </si>
  <si>
    <t>Кассеты рентгеновские - Carestream Health (Kodak)</t>
  </si>
  <si>
    <t>1€ =</t>
  </si>
  <si>
    <t>1$=</t>
  </si>
  <si>
    <t>Вакуумные пробирки</t>
  </si>
  <si>
    <t>Двусторонние иглы</t>
  </si>
  <si>
    <t>Иглы-бабочки</t>
  </si>
  <si>
    <t>Держатели для игл</t>
  </si>
  <si>
    <t>Жгуты венозные</t>
  </si>
  <si>
    <t>Подушки процедурные</t>
  </si>
  <si>
    <t>Пробирки для капиллярной крови</t>
  </si>
  <si>
    <t>Ланцеты</t>
  </si>
  <si>
    <t>Скарификаторы</t>
  </si>
  <si>
    <t>Часы песочные</t>
  </si>
  <si>
    <t>Тупферы</t>
  </si>
  <si>
    <t>Стекло предметное</t>
  </si>
  <si>
    <t>1 шт</t>
  </si>
  <si>
    <t xml:space="preserve">Стекло предметное 75х25х1,8 со шлиф.краями и полосой для записи </t>
  </si>
  <si>
    <t xml:space="preserve">Стекло предметное 75*25*1,8 со шлиф. краями </t>
  </si>
  <si>
    <t>Стекло предметное 75х25х1,8 б/обработки</t>
  </si>
  <si>
    <t xml:space="preserve">Стекло предметное 25х75х1,2  с 2 лунками и шлиф.краями </t>
  </si>
  <si>
    <t>Стекло предметное 25х75х1,2  с 1 лункой и шлиф.краями</t>
  </si>
  <si>
    <t xml:space="preserve">Стекло предметное 75х25х1,1 со шлиф. краями  и полосой для записи </t>
  </si>
  <si>
    <t xml:space="preserve">Стекло предметное 75х25х1,1 б/обработки </t>
  </si>
  <si>
    <t xml:space="preserve">Стекло предметное 75х25х1,1 со шлиф. краями </t>
  </si>
  <si>
    <t>Тупфер пластиковый (зонд-тампон) в стерильной пробирке п/п, с различной средой:                                    (Amies, Amies c углем, Cary Blair, Stuart)</t>
  </si>
  <si>
    <t>Тупфер стерильный для взятия мазков с пробиркой, хлопковый, пластиковым аппликатором, с этикеткой для маркировки</t>
  </si>
  <si>
    <t>Часы песочные 20 мин  стеклянные</t>
  </si>
  <si>
    <t>Часы песочные 15 мин  стеклянные</t>
  </si>
  <si>
    <t>Часы песочные 10 мин  стеклянные</t>
  </si>
  <si>
    <t xml:space="preserve">Часы песочные 5 минут </t>
  </si>
  <si>
    <t xml:space="preserve">Скарификатор центральное копьё </t>
  </si>
  <si>
    <t xml:space="preserve">Скарификатор боковое копьё </t>
  </si>
  <si>
    <t>Жгут венозный (детский, 350х25 мм)</t>
  </si>
  <si>
    <t>Жгут венозный (трикотажный)</t>
  </si>
  <si>
    <t>Переходник-держатель игл многоразовый</t>
  </si>
  <si>
    <t>Держатель однораз. стандарт. VACUETTE 100шт/уп</t>
  </si>
  <si>
    <t>Игла двусторонняя 18G  без камеры</t>
  </si>
  <si>
    <t>XCBWT (EVYBW)</t>
  </si>
  <si>
    <t>XCBYX (ERQJE)</t>
  </si>
  <si>
    <t>XCBZZ (ERQKG)</t>
  </si>
  <si>
    <t>XCB12 (ERQLJ)</t>
  </si>
  <si>
    <t>XCB24 (ERQML)</t>
  </si>
  <si>
    <t>XCB36 (EO66T)</t>
  </si>
  <si>
    <t>XCB48 (ERQNN)</t>
  </si>
  <si>
    <t>XCB5B (EVX8O)</t>
  </si>
  <si>
    <t>XCB6D (EVX9Q)</t>
  </si>
  <si>
    <t>XCB7F (EVYAU)</t>
  </si>
  <si>
    <t>XCB9K (EVYON)</t>
  </si>
  <si>
    <t>XCC3B (EMG8K)</t>
  </si>
  <si>
    <t>XCC4D (EMG9M)</t>
  </si>
  <si>
    <t>4024/7</t>
  </si>
  <si>
    <t>4025/11</t>
  </si>
  <si>
    <t>4025/12</t>
  </si>
  <si>
    <t>4027/4</t>
  </si>
  <si>
    <t>4030/9</t>
  </si>
  <si>
    <t>4031/1</t>
  </si>
  <si>
    <t>4031/2</t>
  </si>
  <si>
    <t>4033/2</t>
  </si>
  <si>
    <t>4036/6</t>
  </si>
  <si>
    <t>4036/7</t>
  </si>
  <si>
    <t>4043/7</t>
  </si>
  <si>
    <t>4054/8</t>
  </si>
  <si>
    <t>4054/9</t>
  </si>
  <si>
    <t>4057/1</t>
  </si>
  <si>
    <t>4063/4</t>
  </si>
  <si>
    <t>4064/4</t>
  </si>
  <si>
    <t>4070/4</t>
  </si>
  <si>
    <t>4077/1</t>
  </si>
  <si>
    <t>4079/1</t>
  </si>
  <si>
    <t>4081/9</t>
  </si>
  <si>
    <t>4082/2</t>
  </si>
  <si>
    <t>4086/2</t>
  </si>
  <si>
    <t>4091/2</t>
  </si>
  <si>
    <t>4097/2</t>
  </si>
  <si>
    <t>4107/1</t>
  </si>
  <si>
    <t>4164/5</t>
  </si>
  <si>
    <t>4167/1</t>
  </si>
  <si>
    <t>4182/1</t>
  </si>
  <si>
    <t>5003/1</t>
  </si>
  <si>
    <t>3000 шт.</t>
  </si>
  <si>
    <t>57*7*12 ч.нар</t>
  </si>
  <si>
    <t>57*15*12 нар.</t>
  </si>
  <si>
    <t>57*15*12 вн.</t>
  </si>
  <si>
    <t>63*20*18 вн.</t>
  </si>
  <si>
    <t>80*20*12 нар.</t>
  </si>
  <si>
    <t>90*30*18 вн.</t>
  </si>
  <si>
    <t>90*50*18 нар.</t>
  </si>
  <si>
    <t>Schiller AT-4 , AT-104</t>
  </si>
  <si>
    <t>110*15*12 нар.</t>
  </si>
  <si>
    <t>110*15*12 вн.</t>
  </si>
  <si>
    <t>112*25*12 вн</t>
  </si>
  <si>
    <t xml:space="preserve">145*60*18 нар 3-х канальная </t>
  </si>
  <si>
    <t>145*75*267</t>
  </si>
  <si>
    <t>Fucuda,  FX 8222, Siemens Sicard 440</t>
  </si>
  <si>
    <t xml:space="preserve"> 148*25*18 нар. М обр.ст.</t>
  </si>
  <si>
    <t xml:space="preserve"> Siemens Sicard 461</t>
  </si>
  <si>
    <t>210*20*18 вн.</t>
  </si>
  <si>
    <t>210*30*20 нар М</t>
  </si>
  <si>
    <t>210*30*18 нар. М</t>
  </si>
  <si>
    <t>210*20*18 нар М</t>
  </si>
  <si>
    <t>Schiller AT-2, AT-2 plus.</t>
  </si>
  <si>
    <t>ЭКГ Kenz 1211</t>
  </si>
  <si>
    <t>106*22*12 нар</t>
  </si>
  <si>
    <t>106*22*18 нар</t>
  </si>
  <si>
    <t>55*50*18 нар</t>
  </si>
  <si>
    <t>150*25*18 нар</t>
  </si>
  <si>
    <t>210*280*143</t>
  </si>
  <si>
    <t>Шиллер АТ-102, пл.55 г/м2</t>
  </si>
  <si>
    <t>215*280*200</t>
  </si>
  <si>
    <t>ЭКГ Mediana YM 8121 (70пл)</t>
  </si>
  <si>
    <t>210*22*12 нар М</t>
  </si>
  <si>
    <t>ЭК Mortara ELI 250   Пл.55г/м2</t>
  </si>
  <si>
    <t>150*90*150</t>
  </si>
  <si>
    <t>110*140*150</t>
  </si>
  <si>
    <t xml:space="preserve">FM Comen Star 5000 F 5000         пл.55 </t>
  </si>
  <si>
    <t>145*125*240</t>
  </si>
  <si>
    <t>112*150*300</t>
  </si>
  <si>
    <t>Прогроматор Orchestra plus</t>
  </si>
  <si>
    <t>Шиллер АТ-101, пл.70 гр/м2</t>
  </si>
  <si>
    <t>210*150*400 М</t>
  </si>
  <si>
    <t>210*295*340 ч М</t>
  </si>
  <si>
    <t>80*80*200</t>
  </si>
  <si>
    <t>Дефибриллятор Primedic EVO</t>
  </si>
  <si>
    <t>49*30*12 ч</t>
  </si>
  <si>
    <t>37*10*12 ч</t>
  </si>
  <si>
    <t>76*25*12 ч</t>
  </si>
  <si>
    <t>72*25*12 ч</t>
  </si>
  <si>
    <t>56*30*12 ч</t>
  </si>
  <si>
    <t>250*150*500</t>
  </si>
  <si>
    <t>Условное бозначение:</t>
  </si>
  <si>
    <t>вн</t>
  </si>
  <si>
    <t>нар</t>
  </si>
  <si>
    <t>ч</t>
  </si>
  <si>
    <t>ч вн</t>
  </si>
  <si>
    <t>ч нар</t>
  </si>
  <si>
    <t>М</t>
  </si>
  <si>
    <t>М об</t>
  </si>
  <si>
    <t>2 М</t>
  </si>
  <si>
    <t xml:space="preserve"> ч М</t>
  </si>
  <si>
    <t xml:space="preserve">вн М </t>
  </si>
  <si>
    <t xml:space="preserve">нар М </t>
  </si>
  <si>
    <t>пл.</t>
  </si>
  <si>
    <t>плотность</t>
  </si>
  <si>
    <t>210*50*12 нар М</t>
  </si>
  <si>
    <r>
      <t>намотка координатной сеткой</t>
    </r>
    <r>
      <rPr>
        <b/>
        <sz val="11"/>
        <color theme="1"/>
        <rFont val="Calibri"/>
        <family val="2"/>
        <scheme val="minor"/>
      </rPr>
      <t xml:space="preserve"> внутрь</t>
    </r>
    <r>
      <rPr>
        <sz val="11"/>
        <color theme="1"/>
        <rFont val="Calibri"/>
        <family val="2"/>
        <scheme val="minor"/>
      </rPr>
      <t xml:space="preserve"> рулона</t>
    </r>
  </si>
  <si>
    <r>
      <t xml:space="preserve">намотка координатной сеткой </t>
    </r>
    <r>
      <rPr>
        <b/>
        <sz val="11"/>
        <color theme="1"/>
        <rFont val="Calibri"/>
        <family val="2"/>
        <scheme val="minor"/>
      </rPr>
      <t>наружу</t>
    </r>
    <r>
      <rPr>
        <sz val="11"/>
        <color theme="1"/>
        <rFont val="Calibri"/>
        <family val="2"/>
        <scheme val="minor"/>
      </rPr>
      <t xml:space="preserve"> рулона</t>
    </r>
  </si>
  <si>
    <r>
      <rPr>
        <b/>
        <sz val="11"/>
        <color theme="1"/>
        <rFont val="Calibri"/>
        <family val="2"/>
        <scheme val="minor"/>
      </rPr>
      <t>чистая</t>
    </r>
    <r>
      <rPr>
        <sz val="11"/>
        <color theme="1"/>
        <rFont val="Calibri"/>
        <family val="2"/>
        <scheme val="minor"/>
      </rPr>
      <t xml:space="preserve"> лента (без координатной сетки)</t>
    </r>
  </si>
  <si>
    <r>
      <rPr>
        <b/>
        <sz val="11"/>
        <color theme="1"/>
        <rFont val="Calibri"/>
        <family val="2"/>
        <scheme val="minor"/>
      </rPr>
      <t>чистая</t>
    </r>
    <r>
      <rPr>
        <sz val="11"/>
        <color theme="1"/>
        <rFont val="Calibri"/>
        <family val="2"/>
        <scheme val="minor"/>
      </rPr>
      <t xml:space="preserve"> лента (без координатной сетки) намотка термослоем </t>
    </r>
    <r>
      <rPr>
        <b/>
        <sz val="11"/>
        <color theme="1"/>
        <rFont val="Calibri"/>
        <family val="2"/>
        <scheme val="minor"/>
      </rPr>
      <t>внутрь</t>
    </r>
    <r>
      <rPr>
        <sz val="11"/>
        <color theme="1"/>
        <rFont val="Calibri"/>
        <family val="2"/>
        <scheme val="minor"/>
      </rPr>
      <t xml:space="preserve"> рулона</t>
    </r>
  </si>
  <si>
    <r>
      <rPr>
        <b/>
        <sz val="11"/>
        <color theme="1"/>
        <rFont val="Calibri"/>
        <family val="2"/>
        <scheme val="minor"/>
      </rPr>
      <t>чистая</t>
    </r>
    <r>
      <rPr>
        <sz val="11"/>
        <color theme="1"/>
        <rFont val="Calibri"/>
        <family val="2"/>
        <scheme val="minor"/>
      </rPr>
      <t xml:space="preserve"> лента (без координатной сетки) намотка термослоем </t>
    </r>
    <r>
      <rPr>
        <b/>
        <sz val="11"/>
        <color theme="1"/>
        <rFont val="Calibri"/>
        <family val="2"/>
        <scheme val="minor"/>
      </rPr>
      <t>наружу</t>
    </r>
    <r>
      <rPr>
        <sz val="11"/>
        <color theme="1"/>
        <rFont val="Calibri"/>
        <family val="2"/>
        <scheme val="minor"/>
      </rPr>
      <t xml:space="preserve"> рулона</t>
    </r>
  </si>
  <si>
    <r>
      <t xml:space="preserve">наличие регистрационной </t>
    </r>
    <r>
      <rPr>
        <b/>
        <sz val="11"/>
        <color theme="1"/>
        <rFont val="Calibri"/>
        <family val="2"/>
        <scheme val="minor"/>
      </rPr>
      <t>метки</t>
    </r>
  </si>
  <si>
    <r>
      <t xml:space="preserve">наличие регистрационной </t>
    </r>
    <r>
      <rPr>
        <b/>
        <sz val="11"/>
        <color theme="1"/>
        <rFont val="Calibri"/>
        <family val="2"/>
        <scheme val="minor"/>
      </rPr>
      <t>метки</t>
    </r>
    <r>
      <rPr>
        <sz val="11"/>
        <color theme="1"/>
        <rFont val="Calibri"/>
        <family val="2"/>
        <scheme val="minor"/>
      </rPr>
      <t xml:space="preserve"> на </t>
    </r>
    <r>
      <rPr>
        <b/>
        <sz val="11"/>
        <color theme="1"/>
        <rFont val="Calibri"/>
        <family val="2"/>
        <scheme val="minor"/>
      </rPr>
      <t>обратной</t>
    </r>
    <r>
      <rPr>
        <sz val="11"/>
        <color theme="1"/>
        <rFont val="Calibri"/>
        <family val="2"/>
        <scheme val="minor"/>
      </rPr>
      <t xml:space="preserve"> стороне листа</t>
    </r>
  </si>
  <si>
    <r>
      <t>наличие</t>
    </r>
    <r>
      <rPr>
        <b/>
        <sz val="11"/>
        <color theme="1"/>
        <rFont val="Calibri"/>
        <family val="2"/>
        <scheme val="minor"/>
      </rPr>
      <t xml:space="preserve"> двух</t>
    </r>
    <r>
      <rPr>
        <sz val="11"/>
        <color theme="1"/>
        <rFont val="Calibri"/>
        <family val="2"/>
        <scheme val="minor"/>
      </rPr>
      <t xml:space="preserve"> регистрационных</t>
    </r>
    <r>
      <rPr>
        <b/>
        <sz val="11"/>
        <color theme="1"/>
        <rFont val="Calibri"/>
        <family val="2"/>
        <scheme val="minor"/>
      </rPr>
      <t xml:space="preserve"> меток</t>
    </r>
  </si>
  <si>
    <r>
      <rPr>
        <b/>
        <sz val="11"/>
        <color theme="1"/>
        <rFont val="Calibri"/>
        <family val="2"/>
        <scheme val="minor"/>
      </rPr>
      <t>чистая</t>
    </r>
    <r>
      <rPr>
        <sz val="11"/>
        <color theme="1"/>
        <rFont val="Calibri"/>
        <family val="2"/>
        <scheme val="minor"/>
      </rPr>
      <t xml:space="preserve"> лента (без координатной сетки), наличие регистрационной</t>
    </r>
    <r>
      <rPr>
        <b/>
        <sz val="11"/>
        <color theme="1"/>
        <rFont val="Calibri"/>
        <family val="2"/>
        <scheme val="minor"/>
      </rPr>
      <t xml:space="preserve"> метки</t>
    </r>
  </si>
  <si>
    <r>
      <t>намотка координатной сеткой</t>
    </r>
    <r>
      <rPr>
        <b/>
        <sz val="11"/>
        <color theme="1"/>
        <rFont val="Calibri"/>
        <family val="2"/>
        <scheme val="minor"/>
      </rPr>
      <t xml:space="preserve"> внутрь</t>
    </r>
    <r>
      <rPr>
        <sz val="11"/>
        <color theme="1"/>
        <rFont val="Calibri"/>
        <family val="2"/>
        <scheme val="minor"/>
      </rPr>
      <t xml:space="preserve">  рулона, наличие регистрационной </t>
    </r>
    <r>
      <rPr>
        <b/>
        <sz val="11"/>
        <color theme="1"/>
        <rFont val="Calibri"/>
        <family val="2"/>
        <scheme val="minor"/>
      </rPr>
      <t>метки</t>
    </r>
  </si>
  <si>
    <r>
      <t xml:space="preserve">намотка координатной сеткой </t>
    </r>
    <r>
      <rPr>
        <b/>
        <sz val="11"/>
        <color theme="1"/>
        <rFont val="Calibri"/>
        <family val="2"/>
        <scheme val="minor"/>
      </rPr>
      <t>наружу</t>
    </r>
    <r>
      <rPr>
        <sz val="11"/>
        <color theme="1"/>
        <rFont val="Calibri"/>
        <family val="2"/>
        <scheme val="minor"/>
      </rPr>
      <t xml:space="preserve"> рулона, наличие регистрационной </t>
    </r>
    <r>
      <rPr>
        <b/>
        <sz val="11"/>
        <color theme="1"/>
        <rFont val="Calibri"/>
        <family val="2"/>
        <scheme val="minor"/>
      </rPr>
      <t>метки</t>
    </r>
  </si>
  <si>
    <t>4160/0</t>
  </si>
  <si>
    <t xml:space="preserve">                            Расходные материалы для лаборатории и анализов       </t>
  </si>
  <si>
    <t>Цена/₽ с НДС
от 400 шт. и более</t>
  </si>
  <si>
    <t>145*100*250 М (обор)</t>
  </si>
  <si>
    <r>
      <t>70 мм</t>
    </r>
    <r>
      <rPr>
        <sz val="11"/>
        <color theme="1"/>
        <rFont val="Calibri"/>
        <family val="2"/>
        <charset val="204"/>
        <scheme val="minor"/>
      </rPr>
      <t>, 200 л.</t>
    </r>
  </si>
  <si>
    <r>
      <t>90 мм</t>
    </r>
    <r>
      <rPr>
        <sz val="11"/>
        <color theme="1"/>
        <rFont val="Calibri"/>
        <family val="2"/>
        <charset val="204"/>
        <scheme val="minor"/>
      </rPr>
      <t xml:space="preserve">, 400 л. </t>
    </r>
  </si>
  <si>
    <r>
      <t>90 мм</t>
    </r>
    <r>
      <rPr>
        <sz val="11"/>
        <color theme="1"/>
        <rFont val="Calibri"/>
        <family val="2"/>
        <charset val="204"/>
        <scheme val="minor"/>
      </rPr>
      <t xml:space="preserve">, 230 л. </t>
    </r>
  </si>
  <si>
    <r>
      <t>135 мм</t>
    </r>
    <r>
      <rPr>
        <sz val="11"/>
        <color theme="1"/>
        <rFont val="Calibri"/>
        <family val="2"/>
        <charset val="204"/>
        <scheme val="minor"/>
      </rPr>
      <t xml:space="preserve">, 150 л. </t>
    </r>
  </si>
  <si>
    <r>
      <t>145 мм</t>
    </r>
    <r>
      <rPr>
        <sz val="11"/>
        <color theme="1"/>
        <rFont val="Calibri"/>
        <family val="2"/>
        <charset val="204"/>
        <scheme val="minor"/>
      </rPr>
      <t xml:space="preserve">, 350 л. </t>
    </r>
  </si>
  <si>
    <r>
      <t>210 мм</t>
    </r>
    <r>
      <rPr>
        <sz val="11"/>
        <color theme="1"/>
        <rFont val="Calibri"/>
        <family val="2"/>
        <charset val="204"/>
        <scheme val="minor"/>
      </rPr>
      <t xml:space="preserve">, 358 л. </t>
    </r>
  </si>
  <si>
    <r>
      <t>210 мм</t>
    </r>
    <r>
      <rPr>
        <sz val="11"/>
        <color theme="1"/>
        <rFont val="Calibri"/>
        <family val="2"/>
        <charset val="204"/>
        <scheme val="minor"/>
      </rPr>
      <t xml:space="preserve">, 250 л. </t>
    </r>
  </si>
  <si>
    <r>
      <t>210 мм</t>
    </r>
    <r>
      <rPr>
        <sz val="11"/>
        <color theme="1"/>
        <rFont val="Calibri"/>
        <family val="2"/>
        <charset val="204"/>
        <scheme val="minor"/>
      </rPr>
      <t xml:space="preserve">, 156 л. </t>
    </r>
  </si>
  <si>
    <r>
      <t>210 мм</t>
    </r>
    <r>
      <rPr>
        <sz val="11"/>
        <color theme="1"/>
        <rFont val="Calibri"/>
        <family val="2"/>
        <charset val="204"/>
        <scheme val="minor"/>
      </rPr>
      <t xml:space="preserve">, 178 л. </t>
    </r>
  </si>
  <si>
    <r>
      <t>210 мм</t>
    </r>
    <r>
      <rPr>
        <sz val="11"/>
        <color theme="1"/>
        <rFont val="Calibri"/>
        <family val="2"/>
        <charset val="204"/>
        <scheme val="minor"/>
      </rPr>
      <t xml:space="preserve">, 240 л. </t>
    </r>
  </si>
  <si>
    <t xml:space="preserve">80 мм </t>
  </si>
  <si>
    <r>
      <t>80 мм</t>
    </r>
    <r>
      <rPr>
        <sz val="11"/>
        <color theme="1"/>
        <rFont val="Calibri"/>
        <family val="2"/>
        <charset val="204"/>
        <scheme val="minor"/>
      </rPr>
      <t xml:space="preserve">, 200 л. </t>
    </r>
  </si>
  <si>
    <r>
      <t>114 мм</t>
    </r>
    <r>
      <rPr>
        <sz val="11"/>
        <color theme="1"/>
        <rFont val="Calibri"/>
        <family val="2"/>
        <charset val="204"/>
        <scheme val="minor"/>
      </rPr>
      <t xml:space="preserve">, 138 л. </t>
    </r>
  </si>
  <si>
    <r>
      <t>210 мм</t>
    </r>
    <r>
      <rPr>
        <sz val="11"/>
        <color theme="1"/>
        <rFont val="Calibri"/>
        <family val="2"/>
        <charset val="204"/>
        <scheme val="minor"/>
      </rPr>
      <t xml:space="preserve">, 190 л. </t>
    </r>
  </si>
  <si>
    <t>2,400118/115</t>
  </si>
  <si>
    <t>Наименование изделие и назначение</t>
  </si>
  <si>
    <t>Кабель пациента банановый ( 2 м ) для АТ-1, АТ-101, АТ-2, АТ-2plus, АТ-4, АТ-102, AT-10plus,АТ-104РС, АТ-110, РТ-160</t>
  </si>
  <si>
    <t>Кабель пациента для АТ-5, АТ-10, CS-200 (3,5 м) банановый/клипсовый</t>
  </si>
  <si>
    <t>5-и жильный кабель пациента для МТ-100 ( 2-х кан.)</t>
  </si>
  <si>
    <t>7-и жильный кабель пациента для МТ-100 ( 3-х кан.)</t>
  </si>
  <si>
    <t>4-х жильный кабель пациента для МТ-101 ( 2-х кан.)</t>
  </si>
  <si>
    <t>6-и жильный кабель пациента для МТ-101 ( 3-х кан.)</t>
  </si>
  <si>
    <t>Цена, руб.
от 1 до 3 трансп. упак.</t>
  </si>
  <si>
    <t>Цена руб.
до 1 трансп. упак.</t>
  </si>
  <si>
    <t>Цена, руб. свыше 3 трансп. упак.</t>
  </si>
  <si>
    <t>Кабель пациента клипсовый ( 3,5 м ) для АТ-1, АТ-101, АТ-2, АТ-2plus, АТ-102, AT-10plus, АТ-104РС, АТ-110, РТ-160</t>
  </si>
  <si>
    <t>Одноразовые фильтры для SP-20/SP-260 (уп.100 шт.)</t>
  </si>
  <si>
    <t>Одноразовые картонные загубники для SP-110/SP-110 (уп.100 шт.)</t>
  </si>
  <si>
    <t>Заменяемые фильтры для SP-110 (уп.10 шт.)</t>
  </si>
  <si>
    <t>Одноразовые загубники пластиковые для SP-150/SP-250 (уп.10 шт)</t>
  </si>
  <si>
    <t>Зажим для носа</t>
  </si>
  <si>
    <t>Одноразовые картонные загубники для SP-20              (уп.100 шт.)</t>
  </si>
  <si>
    <r>
      <t xml:space="preserve">Пациентные кабели        </t>
    </r>
    <r>
      <rPr>
        <b/>
        <sz val="12"/>
        <color rgb="FFFF0000"/>
        <rFont val="Calibri"/>
        <family val="2"/>
        <charset val="204"/>
        <scheme val="minor"/>
      </rPr>
      <t>SCHILLER оригинал</t>
    </r>
  </si>
  <si>
    <t>Ланцет 21 G/Qlance Universal / 1.8 мм</t>
  </si>
  <si>
    <t>Ланцет 21 G/Qlance Special / 2.0 мм</t>
  </si>
  <si>
    <t>Ланцет 21 G/Qlance Extra / 2.4 мм</t>
  </si>
  <si>
    <t>Ланцет 26 G/Qlance Lite / 1.8 мм</t>
  </si>
  <si>
    <t>Цена с НДС, руб/ед.изм.</t>
  </si>
  <si>
    <t>упаковка 50 пар
транспорт 500 пар</t>
  </si>
  <si>
    <t>"BENOVY", Малайзия</t>
  </si>
  <si>
    <t>Перчатки смотровые латексные неопудренные повышенной прочности BENOVY (XS,S,M,L,XL)</t>
  </si>
  <si>
    <t>упаковка 25 пар
транспорт 250 пар</t>
  </si>
  <si>
    <t>Перчатки медицинские смотровые нитриловые неопудренные текстурированные на пальцах BENOVY голубые ВЕС 3,0 грамма (S,M,L,XL)</t>
  </si>
  <si>
    <t>упаковка 100 пар
транспорт 1000 пар</t>
  </si>
  <si>
    <t>Перчатки медицинские смотровые нитриловые неопудренные текстурированные на пальцах BENOVY голубые ВЕС 3,2 грамма (S,M,L,XL)</t>
  </si>
  <si>
    <t>Перчатки медицинские смотровые нитриловые неопудренные текстурированные на пальцах BENOVY сиреневые ВЕС 3,5 грамм (S,M,L,XL)</t>
  </si>
  <si>
    <t>транспорт 420 пар</t>
  </si>
  <si>
    <t>транспорт. 300 пар</t>
  </si>
  <si>
    <t>Перчатки хирургические латексные стерильные опудренные анатомической формы BENOVY размер 6.0/6.5/7.0/7.5/8.0/8.5</t>
  </si>
  <si>
    <t>упаковка 50 пар
транспорт 400 пар</t>
  </si>
  <si>
    <t>Перчатки хирургические латексные стерильные неопудренные BENOVY размер 6.0/6.5/7.0/7.5/8.0/8.5</t>
  </si>
  <si>
    <t>Шпатели терапевтические (Россия)</t>
  </si>
  <si>
    <t>Шприц 2мл. (2-компонентный) однораз. стер. с иглой 23 G 1 ¼" (0,6 x 30 мм)</t>
  </si>
  <si>
    <t>Шприц 5мл. (2-компонентный) однораз. стер. с иглой 22 G 1 ½" (0,7 x 40 мм)</t>
  </si>
  <si>
    <t>Шприц 10мл. (2-компонентный) однораз. стер. с иглой 21 G 1 ½" (0,8 x 40 мм)</t>
  </si>
  <si>
    <t>Шприц 20мл. (2-компонентный) однораз. стер. с иглой 21 G 1 ½" (0,8 x 40 мм)</t>
  </si>
  <si>
    <t>Шприц 2мл. (3-компонентный)  однораз. стер. с приложенной иглой  23 G 1 ¼" (0,6 x 30 мм)</t>
  </si>
  <si>
    <t>Шприц 3мл. (3-компонентный)  однораз. стер. с  приложенной иглой  23 G 1 ¼" (0,6 x 30 мм)</t>
  </si>
  <si>
    <t>Шприц 5мл. (3-компонентный) однораз. стер. с приложенной иглой  22 G 1 ½" (0,7 x 40 мм)</t>
  </si>
  <si>
    <t>Шприц 10мл. (3-компонентный)  однораз. стер. с приложенной иглой  21 G 1 ½" (0,8 x 40 мм)</t>
  </si>
  <si>
    <t>Шприц 20мл. (3-компонентный)  однораз. стер. с иглой приложенной иглой  21 G 1 ½" (0,8 x 40 мм)</t>
  </si>
  <si>
    <t>Шприц 2мл. (3-компонентный) однораз. стер. с приложенной иглой  23 G 1 ¼" (0,6 x 30 мм) (LUER LOCK)</t>
  </si>
  <si>
    <t>Шприц 5мл. (3-компонентный) однораз. стер. с приложенной иглой  22 G 1 ½" (0,7 x 40 мм) (LUER LOCK)</t>
  </si>
  <si>
    <t>Шприц 10мл. (3-компонентный) однораз. стер. с приложенной иглой  21 G 1 ½" (0,8 x 40 мм) (LUER LOCK)</t>
  </si>
  <si>
    <t>Шприц 20мл. (3-компонентный) однораз. стер. с приложенной иглой  21 G 1 ½" (0,8 x 40 мм) (LUER LOCK)</t>
  </si>
  <si>
    <t>Шприц 0,5мл. Инсулин. U-100 (3-х) однораз. стер. с интегрир. иглой 0,30 х 8,0 - 30G</t>
  </si>
  <si>
    <t>Шприц 0,5мл. Инсулин. U-100 (3-х) однораз. стер. с интегрир. иглой 0,33 х 12,7 - 29G</t>
  </si>
  <si>
    <t>Шприц 1 мл инсулиновый U100 трехкомпонентный с интегрированной (несъемной)  иглой   29 G  ½" (0,32 x 13 мм)</t>
  </si>
  <si>
    <t>Шприц 1 мл инсулиновый U100 трехкомпонентный с интегрированной (несъемной)  иглой  30G 1 1/2" (0.30x13mm)</t>
  </si>
  <si>
    <t>Шприц 1,0мл. Инсулин U-100   (3-компонентный) однораз. стер. со съемной иглой 0,45 х 12 - 26G</t>
  </si>
  <si>
    <t>Шприц 2-компонентный однораз. 2 мл с импорт.иглой 0,6х30 Игла надета</t>
  </si>
  <si>
    <t>Шприц 2-компонентный однораз. 5 мл с импорт.иглой 0,7х40 Игла надета</t>
  </si>
  <si>
    <t>Шприц 2-компонентный однораз. 10 мл с импорт.иглой 0,8*40 Игла надета</t>
  </si>
  <si>
    <t>Шприц 2-компонентный однораз. 20 мл с импорт.иглой 0,8х40 Игла рядом</t>
  </si>
  <si>
    <t>100/4800</t>
  </si>
  <si>
    <t xml:space="preserve">100/2500 </t>
  </si>
  <si>
    <t>100/2500</t>
  </si>
  <si>
    <t>Лезвие стерильное, карбоновая сталь, №№ 10, 11, 12, 13, 15, 18, 20, 21, 22, 23, 24</t>
  </si>
  <si>
    <t>Скальпель стерильный, карбоновая сталь, №№ 10, 11, 12, 13, 15, 18, 20, 21, 22, 23, 24</t>
  </si>
  <si>
    <r>
      <t xml:space="preserve">Скальпель хирургический стерильный одноразовый, карбоновая сталь, размеры 10-26 ГЕРМАНИЯ  </t>
    </r>
    <r>
      <rPr>
        <sz val="11"/>
        <color rgb="FFFF0000"/>
        <rFont val="Calibri"/>
        <family val="2"/>
        <charset val="204"/>
        <scheme val="minor"/>
      </rPr>
      <t>(Акция</t>
    </r>
    <r>
      <rPr>
        <b/>
        <sz val="11"/>
        <color rgb="FFFF0000"/>
        <rFont val="Calibri"/>
        <family val="2"/>
        <charset val="204"/>
        <scheme val="minor"/>
      </rPr>
      <t>!!!</t>
    </r>
    <r>
      <rPr>
        <sz val="11"/>
        <color rgb="FFFF0000"/>
        <rFont val="Calibri"/>
        <family val="2"/>
        <charset val="204"/>
        <scheme val="minor"/>
      </rPr>
      <t>)</t>
    </r>
  </si>
  <si>
    <t>Стерильные</t>
  </si>
  <si>
    <t>Нестерильные</t>
  </si>
  <si>
    <t>Шпатель медицинский деревянный стерильный,  140 мм, п/э пакет</t>
  </si>
  <si>
    <t>Шпатель медицинский деревянный стерильный,  150 мм, п/э пакет</t>
  </si>
  <si>
    <t>Шпатель медицинский деревянный стерильный,  140 мм, картонная коробка</t>
  </si>
  <si>
    <t>Шпатель медицинский деревянный стерильный,  150 мм, картонная коробка</t>
  </si>
  <si>
    <t>Шпатель нестерильный, 140 мм, п/э пакете</t>
  </si>
  <si>
    <t>Шпатель нестерильный, 150 мм, п/э пакете</t>
  </si>
  <si>
    <t>Контейнеры для биоматериала</t>
  </si>
  <si>
    <t>Беларусь</t>
  </si>
  <si>
    <t xml:space="preserve">Контейнер для сбора биоматериалов 60 мл          </t>
  </si>
  <si>
    <t>Контейнер для сбора биоматериалов 60 мл (стерильный в индивидуальной упаковке)</t>
  </si>
  <si>
    <t xml:space="preserve">Контейнер для сбора биоматериалов 60 мл со шпателем </t>
  </si>
  <si>
    <t xml:space="preserve">Контейнер для сбора биоматериалов 60 мл со шпателем (стерильный в индивидуальной упаковке)                                  </t>
  </si>
  <si>
    <t xml:space="preserve">Контейнер для сбора биоматериалов 120 мл           </t>
  </si>
  <si>
    <t>Контейнер для сбора биоматериалов 120 мл (стерильный в индивидуальной упаковке)</t>
  </si>
  <si>
    <t>Разное</t>
  </si>
  <si>
    <t>Чашка Петри вентилируемая  90 мм, стерильная (в групповой упаковке)</t>
  </si>
  <si>
    <t>Кассета для проводки и заливки образцов ткани биопсийная</t>
  </si>
  <si>
    <t>Кассета для проводки и заливки образцов ткани гистологическая</t>
  </si>
  <si>
    <t>Микропробирка коническая с интегрированной крышкой 0,2 мл</t>
  </si>
  <si>
    <t>Микропробирка коническая с интегрированной крышкой 0,5 мл (Витатрон)</t>
  </si>
  <si>
    <t>Микропробирка коническая с интегрированной крышкой 1,5 мл (Эппендорф)</t>
  </si>
  <si>
    <t xml:space="preserve">Наконечник для дозаторов 2 - 300 мкл </t>
  </si>
  <si>
    <t>Наконечник для дозаторов 100 - 1 000 мкл</t>
  </si>
  <si>
    <t>Наконечник для дозаторов 1 000 - 5 000 мкл</t>
  </si>
  <si>
    <t>Инфузионные и трансфузионные системы</t>
  </si>
  <si>
    <t>Система (инфузионная) VM  для в/в вливания инфузионных растворов  с пластиковым шипом (21G 0,8х40)  Luer-Slip</t>
  </si>
  <si>
    <t>Система (инфузионная) VM  для в/в вливания инфузионных растворов  с пластиковым шипом (21G 0,8х40)  Luer-Lok</t>
  </si>
  <si>
    <t xml:space="preserve">Система (инфузионная) VM для в/в вливания инфузионных растворов  с металлическим  шипом </t>
  </si>
  <si>
    <t>Система (траснсфузионная) VM для в/в переливания крови и кровезаменителей с пластиковым шипом (18G 1,2х40)</t>
  </si>
  <si>
    <t>Система инфузионная (аналог IV20-V3)</t>
  </si>
  <si>
    <t>45/720</t>
  </si>
  <si>
    <t>Система трансфузионная для крови (аналог 21-01 )</t>
  </si>
  <si>
    <t>25/500</t>
  </si>
  <si>
    <t>Система трансфузионная для крови (аналог 22-02)</t>
  </si>
  <si>
    <t>20/400</t>
  </si>
  <si>
    <t>Мочеприемник одноразовый VM объемом 2000мл с устройством для прикроватного крепления, с прямым сливом, 250шт.</t>
  </si>
  <si>
    <t>Мочеприемник одноразовый VM объемом 100мл педиатрический</t>
  </si>
  <si>
    <t>100/1000</t>
  </si>
  <si>
    <t>Мочеприемник одноразовый VM объемом 1000мл, с устройством для прикроватного крепления, с прямым сливом</t>
  </si>
  <si>
    <t>10/250</t>
  </si>
  <si>
    <t>Мочеприемники (Германия)</t>
  </si>
  <si>
    <t>Перчатки латексные смотровые нестерильные опудренные гладкие бежевые BENOVY (S,M,L)</t>
  </si>
  <si>
    <t>Перчатки латексные смотровые нестерильные неопудренные текстурированные бежевые BENOVY однократного хлорирования (S,M,L)</t>
  </si>
  <si>
    <t>XS, S, M, L  50/500 пар  
XL                  45/450 пар</t>
  </si>
  <si>
    <t>XS, S, M, L, XL упаковка 50 пар транспорт 500 пар</t>
  </si>
  <si>
    <t>упаковка 100 пар
 транспорт 1000 пар</t>
  </si>
  <si>
    <t>Цена руб./компл.
от 50 компл.</t>
  </si>
  <si>
    <t>Гель для диагностических исследований, производства CERACARTA (Италия).</t>
  </si>
  <si>
    <t>0,26 кг</t>
  </si>
  <si>
    <t>25 флаконов</t>
  </si>
  <si>
    <t>ECO SUPERGEL (10746)</t>
  </si>
  <si>
    <t>ECO SUPERGEL  (10171)</t>
  </si>
  <si>
    <t>ECG SUPERGEL (10158)</t>
  </si>
  <si>
    <r>
      <t xml:space="preserve">Гель </t>
    </r>
    <r>
      <rPr>
        <b/>
        <sz val="11"/>
        <color theme="1"/>
        <rFont val="Calibri"/>
        <family val="2"/>
        <charset val="204"/>
        <scheme val="minor"/>
      </rPr>
      <t xml:space="preserve">для УЗИ </t>
    </r>
    <r>
      <rPr>
        <sz val="11"/>
        <color theme="1"/>
        <rFont val="Calibri"/>
        <family val="2"/>
        <charset val="204"/>
        <scheme val="minor"/>
      </rPr>
      <t xml:space="preserve">
+ 1 пустой флакон 0,26кг с 2-я насадками, срок годности 5 лет</t>
    </r>
  </si>
  <si>
    <t>Цена/₽ 
от 1 до 5
 коробов</t>
  </si>
  <si>
    <t>Цена/₽ 
от 5 до 20
коробов</t>
  </si>
  <si>
    <r>
      <t xml:space="preserve">Гель </t>
    </r>
    <r>
      <rPr>
        <b/>
        <sz val="11"/>
        <rFont val="Calibri"/>
        <family val="2"/>
        <charset val="204"/>
      </rPr>
      <t xml:space="preserve"> для УЗИ, </t>
    </r>
    <r>
      <rPr>
        <sz val="11"/>
        <rFont val="Calibri"/>
        <family val="2"/>
        <charset val="204"/>
      </rPr>
      <t>срок годности 5 лет</t>
    </r>
  </si>
  <si>
    <r>
      <t xml:space="preserve">Гель с повышенной вязкостью </t>
    </r>
    <r>
      <rPr>
        <b/>
        <sz val="11"/>
        <color theme="1"/>
        <rFont val="Calibri"/>
        <family val="2"/>
        <charset val="204"/>
        <scheme val="minor"/>
      </rPr>
      <t xml:space="preserve">для ЭКГ, ЭЭГ и дефибрилляции, </t>
    </r>
    <r>
      <rPr>
        <sz val="11"/>
        <color theme="1"/>
        <rFont val="Calibri"/>
        <family val="2"/>
        <charset val="204"/>
        <scheme val="minor"/>
      </rPr>
      <t>срок годности 5 лет</t>
    </r>
  </si>
  <si>
    <t>Бахилы ЭКОНОМ 1.8 гр. 17 мкм  50пар/уп. Россия</t>
  </si>
  <si>
    <t>Бахилы СТАНДАРТ 3 гр. 25 мкм  50пар/уп., Россия</t>
  </si>
  <si>
    <t>Бахилы ПРОЧНЫЕ 4 гр. 35 мкм 25пар/уп., Россия</t>
  </si>
  <si>
    <t>Бахилы "Детские"(10смх30см) 1.38 гр. 24 мкм 50пар/уп. Россия</t>
  </si>
  <si>
    <t>Бахилы н/с, п/э гладкие 6,0г особо прочные 25 мкм, 50/1500 пар/упак  Россия</t>
  </si>
  <si>
    <t xml:space="preserve">Бахилы в капсулах 28 мм ЭКОНОМИЧНЫЕ 2гр. 8мкм </t>
  </si>
  <si>
    <t xml:space="preserve">Бахилы в капсулах 28 мм СТАНДАРТНЫЕ 2.5 гр. 10 мкм </t>
  </si>
  <si>
    <t>Бахилы в индивидуальной упаковке 2 гр. 8 мкм</t>
  </si>
  <si>
    <t>Цена/₽ 
от 1 до 19
 коробов</t>
  </si>
  <si>
    <t>Цена/₽ 
от 20 коробов</t>
  </si>
  <si>
    <t>Цена/₽
от 20 
коробов</t>
  </si>
  <si>
    <t>Катетеры Нелатона</t>
  </si>
  <si>
    <t>Крепление для ножного мочеприемника / Ремешок для крепления к ноге мешков для сбора мочи</t>
  </si>
  <si>
    <t>Лезвия и ручки-держатели "Paragon"</t>
  </si>
  <si>
    <t>Одноразовые скальпели "Paragon" (Сванн-Мортон)</t>
  </si>
  <si>
    <t>Лезвия Сванн-Мортон, совместимые с ручками 3-й серии (углеродистая сталь)</t>
  </si>
  <si>
    <t>Лезвие скальпеля хирургического одноразовое стерильное Swann-Morton® из углеродистой стали, модификация №Е11</t>
  </si>
  <si>
    <t>Лезвие скальпеля хирургического одноразовое стерильное Swann-Morton® из углеродистой стали, модификация №Sarbe Е11</t>
  </si>
  <si>
    <t>Лезвие скальпеля хирургического одноразовое стерильное Swann-Morton® из углеродистой стали, модификация №Sarbe D15</t>
  </si>
  <si>
    <t xml:space="preserve">Лезвия Сванн-Мортон, совместимые с ручками 3-й серии (нержавеющая сталь) </t>
  </si>
  <si>
    <t>Лезвия Сванн-Мортон, совместимые с ручками 4-й серии (углеродистая сталь)</t>
  </si>
  <si>
    <t>Лезвие скальпеля хирургического одноразовое стерильное Swann-Morton® из углеродистой стали, модификация №36</t>
  </si>
  <si>
    <t xml:space="preserve">Лезвия Сванн-Мортон, совместимые с ручками 4-й серии (нержавеющая сталь) </t>
  </si>
  <si>
    <t xml:space="preserve">Скальпели  Сванн-Мортон (лезвие с пластиковой ручкой) </t>
  </si>
  <si>
    <t>Скальпели  Сванн-Мортон с выдвигающимся лезвием с пластиковой ручкой Swann-Morton®</t>
  </si>
  <si>
    <t>Специализированная продукция Сванн-Мортон для  трансплантологии</t>
  </si>
  <si>
    <t xml:space="preserve">Специализированная продукция для микрохирургии "Fine" Сванн-Мортон  </t>
  </si>
  <si>
    <t>Гинекология и урология</t>
  </si>
  <si>
    <t>Цена</t>
  </si>
  <si>
    <t>Гинекологические зеркала</t>
  </si>
  <si>
    <t>Зеркало вагинальное по Куско, стерильное, S,M,L</t>
  </si>
  <si>
    <t>Зеркало вагинальное по Куско, стерильное, прозрачное S,M,L</t>
  </si>
  <si>
    <t>Гинекологические зеркала - Vogt Medical</t>
  </si>
  <si>
    <t>Зеркало гинекологическое одноразовое VM, Тип А (винтовое крепление), размер S, M, L</t>
  </si>
  <si>
    <t>Зеркало гинекологическое одноразовое VM, Тип B (стандартное крепление), размер S, M, L</t>
  </si>
  <si>
    <t>Без зонда</t>
  </si>
  <si>
    <t>Зонд универсальный</t>
  </si>
  <si>
    <t>Зонд комбинированный</t>
  </si>
  <si>
    <t>Гинекологические наборы - Vogt Medical</t>
  </si>
  <si>
    <t>Зонды урогенитальные</t>
  </si>
  <si>
    <t>Зонд «Универсальный», тип А</t>
  </si>
  <si>
    <t>130/780</t>
  </si>
  <si>
    <t>Зонд «Ложка Фолькмана», тип В</t>
  </si>
  <si>
    <t>150/900</t>
  </si>
  <si>
    <t>Зонд «Пайпель», тип С1</t>
  </si>
  <si>
    <t>100/2000</t>
  </si>
  <si>
    <t>Зонд «Пайпель», тип С2 (внутриматочная аспирационная кюретка со шприцем d=3мм и 4мм)</t>
  </si>
  <si>
    <t>25/250</t>
  </si>
  <si>
    <t>Зонд «Цитощетка», тип. Д-1</t>
  </si>
  <si>
    <t>Зонд «Цитощетка»,  тип. Д-2</t>
  </si>
  <si>
    <t>Зонд «Цитощетка»,  тип. Д-2 с тампоном</t>
  </si>
  <si>
    <t>Зонд «Шпатель Эйра», тип. E-1</t>
  </si>
  <si>
    <t>Зонд «Шпатель Эйра», тип. E-2</t>
  </si>
  <si>
    <t>Зонд урогенитальный одноразовый стерильный Тип F 1 (Цервекс Браш)</t>
  </si>
  <si>
    <t>Зонд урогенитальный одноразовый стерильный Тип F 2 (Комбинированный) (Цервекс Браш)</t>
  </si>
  <si>
    <t>Мочеприемники</t>
  </si>
  <si>
    <t>Мочеприемник 2000 мл прикроватный с п/в клапаном</t>
  </si>
  <si>
    <t>Мочеприемник 1000 мл прикроватный с п/в клапаном</t>
  </si>
  <si>
    <t>Мочеприемник 750 мл ножной с п/в клапаном</t>
  </si>
  <si>
    <t>Мочеприемник 800 мл ножной с п/в клапаном</t>
  </si>
  <si>
    <t>Мочеприемник педиатрический 100 мл</t>
  </si>
  <si>
    <t>Мочеприемник педиатрический 200 мл</t>
  </si>
  <si>
    <t>Мочеприемники - Vogt Medical</t>
  </si>
  <si>
    <t>Мочеприемник одноразовый VM 100 мл педиатрический стерильный</t>
  </si>
  <si>
    <t>Мочеприемник одноразовый VM 200 мл педиатрический стерильный</t>
  </si>
  <si>
    <t>Мочеприемник одноразовый VM 500 мл стерильный</t>
  </si>
  <si>
    <t>Мочеприемник одноразовый VM 750 мл ножной стерильный</t>
  </si>
  <si>
    <t>Мочеприемник одноразовый VM 1000 мл прикроватный стерильный</t>
  </si>
  <si>
    <t>Мочеприемник одноразовый VM 1000 мл прикроватный стерильный с крестообразным краном</t>
  </si>
  <si>
    <t>Мочеприемник одноразовый VM 2000 мл прикроватный стерильный</t>
  </si>
  <si>
    <t>Мочеприемник одноразовый VM 2000 мл прикроватный стерильный с крестообразным краном</t>
  </si>
  <si>
    <t>Кружки Эсмарха одноразовые</t>
  </si>
  <si>
    <t>Кружка Эсмарха одноразовая стерильная с крышкой или клапаном объемом: 1000 / 1500 мл.</t>
  </si>
  <si>
    <t>30/150</t>
  </si>
  <si>
    <t>Кружка Эсмарха одноразовая стерильная с крышкой или клапаном объемом: 1750 / 2000 мл.</t>
  </si>
  <si>
    <t>50/100</t>
  </si>
  <si>
    <t>Кружка Эсмарха одноразовая стерильная с крышкой или клапаном объемом: 2500 мл.</t>
  </si>
  <si>
    <t>Катетер Нелатона мужской 6Ch - 20Ch</t>
  </si>
  <si>
    <t>100/600</t>
  </si>
  <si>
    <t>Катетер Нелатона мужской 22Ch, 24 Ch</t>
  </si>
  <si>
    <t>Катетер Нелатона женский 6Ch - 20Ch</t>
  </si>
  <si>
    <t>Катетеры Фолея</t>
  </si>
  <si>
    <t>Катетер Фолея 2 ходовой латекс/силикон 6Ch - 10Ch</t>
  </si>
  <si>
    <t>Катетер Фолея 2 ходовой латекс/силикон 12Ch - 22Ch</t>
  </si>
  <si>
    <t>50/500</t>
  </si>
  <si>
    <t>Катетер Фолея 3-х  латекс. силикон. покрыт. CH16-26 30мл</t>
  </si>
  <si>
    <t>Катетер Фолея 2-х ходовой, латексный с силиконовым покрытием, размер 6-10CH * 280 мм, баллон 3 мл</t>
  </si>
  <si>
    <t>Катетер Фолея 2-х ходовой, латексный с силиконовым покрытием, размер 12-22CH * 390 мм, баллон 30 мл</t>
  </si>
  <si>
    <t>Катетер Фолея 2-х ходовой, латексный с силиконовым покрытием, размер 24-26CH * 390 мм, баллон 30 мл</t>
  </si>
  <si>
    <t>Катетеры Фолея Vogt Medical</t>
  </si>
  <si>
    <t>40/320</t>
  </si>
  <si>
    <t>Скальпели и лезвия Swann-Morton</t>
  </si>
  <si>
    <t>Swann-Morton
Великобритания</t>
  </si>
  <si>
    <t>Лезвие скальпеля хирургического одноразовое стерильное  Paragon® (Парагон) из нержавеющей стали, модификация №10 - №12, №15, №20 - №24</t>
  </si>
  <si>
    <t>100/22500</t>
  </si>
  <si>
    <t>Скальпели хирургические одноразовые стерильные (лезвие из нержавеющей стали с пластиковой ручкой) Paragon®, модификация №10 - №12, №15, №20 - №24</t>
  </si>
  <si>
    <t>10/1500</t>
  </si>
  <si>
    <t>Лезвие скальпеля хирургического одноразовое стерильное Swann-Morton® из углеродистой стали, модификация №6, №9, №10, №10А, №11, №11Р,  №12, №14 -№16, №15А, №15С, №15Т</t>
  </si>
  <si>
    <t>Лезвие скальпеля хирургического одноразовое стерильное Swann-Morton® из нержавеющей стали, модификация №6, №9, №10, №10А, №11, №11Р, №12 - №16, №15А, №15С,№15Т</t>
  </si>
  <si>
    <t>Лезвие скальпеля хирургического одноразовое стерильное Swann-Morton® из нержавеющей стали, модификация №12D, №E11</t>
  </si>
  <si>
    <t>Лезвие скальпеля хирургического одноразовое стерильное Swann-Morton® из углеродистой стали, модификация №18 - №27, №22А, №25А</t>
  </si>
  <si>
    <t>Лезвие скальпеля хирургического одноразовое стерильное Swann-Morton® из нержавеющей стали, модификация №18 - №27, №22А, №25А</t>
  </si>
  <si>
    <t>Скальпели хирургические одноразовые стерильные (лезвие из нержавеющей стали с пластиковой ручкой) Swann-Morton®, модификация №6, №9, №10, №10А, №11, №11Р, №12, №14, №15, №15А, №15С,№15Т, №16, №18 - №24, №22А</t>
  </si>
  <si>
    <t>Скальпели хирургические одноразовые стерильные с выдвигающимся лезвием из нержавеющей стали с пластиковой ручкой Swann-Morton®, модификация №10, №11Р, №15</t>
  </si>
  <si>
    <t>Лезвие скальпеля хирургического одноразовое стерильное  Swann-Morton® для дерматома Сильвера/SILVERS из нержавеющей стали</t>
  </si>
  <si>
    <t>Лезвие скальпеля хирургического одноразовое стерильное  Swann-Morton® из нержавеющей стали, модификация №SG3</t>
  </si>
  <si>
    <t>Лезвие скальпеля хирургического одноразовое стерильное  Swann-Morton® для микрохирургии серии Fine (Файн) из нерж. стали, модификация №SM61, №SM61SB, №SM62, №SM62SB, №SM64, №SM65, №SM65А, №SM67, №SM68</t>
  </si>
  <si>
    <t>Лезвие скальпеля хирургического одноразовое стерильное  Swann-Morton® для микрохирургии серии Fine (Файн) из нерж. стали, модификация №SM63, №SM69, №SP90, №SP91</t>
  </si>
  <si>
    <t>Ланцет с боковой кнопкой, с лезвием 18G глубина прокола 1,8 мм</t>
  </si>
  <si>
    <t xml:space="preserve">Вакуумная пробирка с активатором свертывания 2, 3, 4, 5 мл (красный) 13Х75 </t>
  </si>
  <si>
    <t>Вакуумная пробирка с активатором свертывания 2, 3, 4, 5, 6, 7 мл (красный) 13Х100</t>
  </si>
  <si>
    <t>Вакуумная пробирка с активатором свертывания 8, 9, 10 мл (красный) 16Х100</t>
  </si>
  <si>
    <t>Вакуумная пробирка без наполнителя 2, 3, 4, 5 мл  (красный) 13Х75</t>
  </si>
  <si>
    <t>Вакуумная пробирка без наполнителя 2, 3, 4, 5, 6, 7 мл  (красный) 13Х100</t>
  </si>
  <si>
    <t>Вакуумная пробирка без наполнителя 8, 9, 10 мл  (красный) 16Х100</t>
  </si>
  <si>
    <t>Вакуумная пробирка с активатором свертывания с гелем 2, 3, 4, 5 мл (желтый) 13Х75</t>
  </si>
  <si>
    <t>Вакуумная пробирка с активатором свертывания с гелем 2, 3, 4, 5, 6, 7 мл   (желтый) 13Х100</t>
  </si>
  <si>
    <t>Вакуумная пробирка с активатором свертывания с гелем 8, 9, 10 мл (желтый) 16Х100</t>
  </si>
  <si>
    <t>Вакуумная пробирка с цитратом натрия 3,2% 1.8, 2.7, 3.6 мл (голубой) 13Х75</t>
  </si>
  <si>
    <t>Вакуумная пробирка с цитратом натрия 3,2% 3.6, 4.5 мл (голубой) 13Х100</t>
  </si>
  <si>
    <t>Вакуумная пробирка с цитратом натрия 3,2%  8.1, 9 мл (голубой) 16Х100</t>
  </si>
  <si>
    <t>Вакуумная пробирка с цитратом  натрия 3,8% 2, 3, 4, 5, 6, 7 мл  (голубой) 13Х75мм</t>
  </si>
  <si>
    <t>Вакуумная пробирка с цитратом  натрия 3,8% 8, 9, 10 мл  (голубой) 16Х100мм</t>
  </si>
  <si>
    <t>Вакуумная пробирка ЭДТА-К2 2, 3, 4, 5 мл  (фиолетовый) 13Х75</t>
  </si>
  <si>
    <t>Вакуумная пробирка ЭДТА-К2 2, 3, 4, 5, 6 ,7 мл (фиолетовый) 13Х100</t>
  </si>
  <si>
    <t>Вакуумная пробирка ЭДТА-К2 8, 9, 10 мл (фиолетовый) 16Х100</t>
  </si>
  <si>
    <t>Вакуумная пробирка ЭДТА-К2 2, 3, 4, 5 мл + гель  (фиолетовый) 13Х75</t>
  </si>
  <si>
    <t>Вакуумная пробирка ЭДТА-К2 8, 9, 10 мл + гель (фиолетовый) 16Х100</t>
  </si>
  <si>
    <t>Вакуумная пробирка ЭДТА-К2 2, 3, 4, 5, 6, 7 мл + гель (фиолетовый) 13Х100</t>
  </si>
  <si>
    <t>Вакуумная пробирка ЭДТА-К3 2, 3, 4, 5 мл  (фиолетовый) 13Х75</t>
  </si>
  <si>
    <t>Вакуумная пробирка ЭДТА-К3 2, 3, 4, 5, 6, 7 мл (фиолетовый) 13Х100</t>
  </si>
  <si>
    <t>Вакуумная пробирка ЭДТА-К3 8, 9, 10 мл (фиолетовый) 16Х100</t>
  </si>
  <si>
    <t>Вакуумная пробирка с литий-гепарином 2, 3, 4, 5 мл (зеленый) 13Х75</t>
  </si>
  <si>
    <t>Вакуумная пробирка с литий-гепарином 2, 3, 4, 5, 6, 7 мл (зеленый) 13Х100</t>
  </si>
  <si>
    <t>Вакуумная пробирка с литий-гепарином 8, 9, 10 мл  (зеленый) 16Х100</t>
  </si>
  <si>
    <t>Вакуумная пробирка с натрий-гепарином 2, 3, 4, 5 мл (зеленый) 13Х75</t>
  </si>
  <si>
    <t>Вакуумная пробирка с натрий-гепарином 2, 3, 4, 5, 6, 7 мл (зеленый) 13Х100</t>
  </si>
  <si>
    <t>Вакуумная пробирка с натрий-гепарином 8, 9, 10 мл  (зеленый) 16Х100</t>
  </si>
  <si>
    <t>Вакуумная пробирка для исследования глюкозы 2, 3, 4, 5 мл  (серый) 13Х75</t>
  </si>
  <si>
    <t>Вакуумная пробирка для исследования глюкозы 2, 3, 4, 5, 6, 7 мл  (серый) 13Х100</t>
  </si>
  <si>
    <t>Вакуумная пробирка для исследования глюкозы 8, 9, 10 мл  (серый) 16Х100</t>
  </si>
  <si>
    <t>Вакуумная пробирка для исследования СОЭ с цитратом натрия 2, 3, 4, 5 мл (черный) 13Х75</t>
  </si>
  <si>
    <t>Вакуумная пробирка для исследования СОЭ с цитратом натрия 2, 3, 4, 5, 6, 7 мл (черный) 13Х100</t>
  </si>
  <si>
    <t>Игла двусторонняя 20G, 21G, 22G, 23G без камеры</t>
  </si>
  <si>
    <t>Игла двусторонняя (с прозрачной канюлей/визуальной камерой) 21G, 22G</t>
  </si>
  <si>
    <r>
      <t>Игла двусторонняя С ВИЗУАЛЬНОЙ КАМЕРОЙ FlashBac</t>
    </r>
    <r>
      <rPr>
        <sz val="11"/>
        <rFont val="Calibri"/>
        <family val="2"/>
        <charset val="204"/>
      </rPr>
      <t>k</t>
    </r>
    <r>
      <rPr>
        <sz val="11"/>
        <color theme="1"/>
        <rFont val="Calibri"/>
        <family val="2"/>
        <charset val="204"/>
      </rPr>
      <t xml:space="preserve"> 21G*1 1\2", 21G*1 1", 22G*1 1\2", 22G*1 1"</t>
    </r>
  </si>
  <si>
    <t xml:space="preserve">Игла "бабочка" 21G, 22G, 23G </t>
  </si>
  <si>
    <r>
      <t>Катетер-бабочки соединенные с луер-адаптером с механизмом защиты иглы 21G, 22G, 23G, 25G</t>
    </r>
    <r>
      <rPr>
        <sz val="11"/>
        <rFont val="Calibri"/>
        <family val="2"/>
        <charset val="204"/>
      </rPr>
      <t xml:space="preserve">  (</t>
    </r>
    <r>
      <rPr>
        <sz val="11"/>
        <color theme="1"/>
        <rFont val="Calibri"/>
        <family val="2"/>
        <charset val="204"/>
      </rPr>
      <t>длины катетера 190 мм и 300 мм)</t>
    </r>
  </si>
  <si>
    <t>Жгут венозный    (взрослый, 450х25 мм)</t>
  </si>
  <si>
    <t>Подушка процедурная  15х20х9см, поролон</t>
  </si>
  <si>
    <t>МИНИ - ПРОБИРКИ (объем 0.2 мл, 0.5 мл) без капилляра в штативе</t>
  </si>
  <si>
    <t>МИНИ - ПРОБИРКИ (объем 0.2 мл, 0.5 мл) с капилляром в блистере</t>
  </si>
  <si>
    <t xml:space="preserve">Часы песочные 1, 2, 3 минуты </t>
  </si>
  <si>
    <t>Ланцет контактный с иглой 21G - глубина прокола 1,8/2/2,4 мм</t>
  </si>
  <si>
    <t>Ланцет контактный с иглой 26 G глубина прокола 1,8 мм</t>
  </si>
  <si>
    <t>НДС включен</t>
  </si>
  <si>
    <t xml:space="preserve">                                          </t>
  </si>
  <si>
    <t xml:space="preserve"> Гели для УЗИ и ЭКГ</t>
  </si>
  <si>
    <t>Перчатки</t>
  </si>
  <si>
    <t>XS, S, M, L 
100/1000 пар
XL  90/900 пар</t>
  </si>
  <si>
    <t>XS, S, M, L 
100/1000 пар
XL 90/900 пар</t>
  </si>
  <si>
    <t>Цены шт/руб (за коробку 250, 500 шт.)</t>
  </si>
  <si>
    <t>Одноразовый инструментарий</t>
  </si>
  <si>
    <t>Реестровый номер</t>
  </si>
  <si>
    <t>Цена с НДС 10%, валюта</t>
  </si>
  <si>
    <t>Цена с НДС 10%, руб</t>
  </si>
  <si>
    <t>Рентгеновская пленка RETINA синечувствительная XBM</t>
  </si>
  <si>
    <t>Рентгеновская пленка FUJIFILM</t>
  </si>
  <si>
    <t>Химические реактивы Ренимед. Россия</t>
  </si>
  <si>
    <r>
      <t>1</t>
    </r>
    <r>
      <rPr>
        <sz val="11"/>
        <color theme="0"/>
        <rFont val="Calibri"/>
        <family val="2"/>
      </rPr>
      <t>€=</t>
    </r>
  </si>
  <si>
    <t>Рентген</t>
  </si>
  <si>
    <t>Ретгеновская пленка KONIKA</t>
  </si>
  <si>
    <t>Рентген. пленка спец.   20 х 25 (  8x10'') /125л./ - КОДАК-DVB+ (для принтера DV8900,6800)</t>
  </si>
  <si>
    <t>Рентген. пленка спец.   20 х 25 (  8x10'') /100л./ - КОДАК-DVB+ (для принтера DV5800)</t>
  </si>
  <si>
    <t>Рентген. пленка спец.   20 х 25 (  8x10'') /100л./ - КОДАК-DVB+ (для принтера DV8300)</t>
  </si>
  <si>
    <t>Рентген. пленка спец.  18 х 24 (  7 x 9'') /100л./ - КОДАК-Ektascan B/RA Film</t>
  </si>
  <si>
    <t>Рентген. пленка спец.    20,3 х 25,4 ( 8x10'') /100л./ - КОДАК-Ektascan B/RA Film</t>
  </si>
  <si>
    <t>18х24</t>
  </si>
  <si>
    <t xml:space="preserve">13 х 18 </t>
  </si>
  <si>
    <t xml:space="preserve">18 х 24 </t>
  </si>
  <si>
    <t xml:space="preserve">15 x 30 </t>
  </si>
  <si>
    <t xml:space="preserve">15 х 40 </t>
  </si>
  <si>
    <t xml:space="preserve">24 х 30 </t>
  </si>
  <si>
    <t xml:space="preserve">20 х 40 </t>
  </si>
  <si>
    <t xml:space="preserve">30 х 40 </t>
  </si>
  <si>
    <t xml:space="preserve">35 х 35 </t>
  </si>
  <si>
    <t xml:space="preserve">18 х 43 </t>
  </si>
  <si>
    <t xml:space="preserve">35 х 43 </t>
  </si>
  <si>
    <t>100л.</t>
  </si>
  <si>
    <t xml:space="preserve">25 х 30 (10x12'') </t>
  </si>
  <si>
    <t>125л.</t>
  </si>
  <si>
    <t>20 х 25 (  8x10'')</t>
  </si>
  <si>
    <t xml:space="preserve">28 х 35 (11x14'') </t>
  </si>
  <si>
    <t xml:space="preserve"> 35 х 43 (14x17'')</t>
  </si>
  <si>
    <t xml:space="preserve"> 35 х 35 (14x14'')</t>
  </si>
  <si>
    <t xml:space="preserve"> 28 х 35 (11x14'')</t>
  </si>
  <si>
    <t xml:space="preserve"> 25 х 30 (10x12'')</t>
  </si>
  <si>
    <t>8 х 24 (  7 x 9'')</t>
  </si>
  <si>
    <t xml:space="preserve"> 20,3 х 25,4 ( 8x10'')</t>
  </si>
  <si>
    <t>24 х 30 (  9x10'')</t>
  </si>
  <si>
    <t xml:space="preserve">35 х 43 (14x17'') </t>
  </si>
  <si>
    <t>30,5 х 40,5</t>
  </si>
  <si>
    <t>150л.</t>
  </si>
  <si>
    <t>22 х 35</t>
  </si>
  <si>
    <t>27 х 54</t>
  </si>
  <si>
    <t>31 х 41</t>
  </si>
  <si>
    <t>57 х 76</t>
  </si>
  <si>
    <t xml:space="preserve">  25л</t>
  </si>
  <si>
    <t>15 х 30</t>
  </si>
  <si>
    <t xml:space="preserve"> 50л.</t>
  </si>
  <si>
    <t xml:space="preserve"> 31 х 4</t>
  </si>
  <si>
    <t xml:space="preserve"> 12,7 х 30,5</t>
  </si>
  <si>
    <t>18 х 24</t>
  </si>
  <si>
    <t>12,7 х 30,5</t>
  </si>
  <si>
    <t>70мм х 30,5м</t>
  </si>
  <si>
    <t>10мм х 30,5м</t>
  </si>
  <si>
    <t xml:space="preserve">10 х 10см </t>
  </si>
  <si>
    <t xml:space="preserve">2 х 20л </t>
  </si>
  <si>
    <t xml:space="preserve">2 х 5л </t>
  </si>
  <si>
    <t xml:space="preserve">6 х 0,5л </t>
  </si>
  <si>
    <t xml:space="preserve">2 х 25л </t>
  </si>
  <si>
    <t xml:space="preserve">4 х 1л </t>
  </si>
  <si>
    <t>2 х 25л</t>
  </si>
  <si>
    <t>6 х 0,5л</t>
  </si>
  <si>
    <t>24х30</t>
  </si>
  <si>
    <t>15х30</t>
  </si>
  <si>
    <t>18х43</t>
  </si>
  <si>
    <t>35х35</t>
  </si>
  <si>
    <t>35х43</t>
  </si>
  <si>
    <t>13х18см</t>
  </si>
  <si>
    <t>18х24см</t>
  </si>
  <si>
    <t>15х40см</t>
  </si>
  <si>
    <t>15х30см</t>
  </si>
  <si>
    <t>20х40см</t>
  </si>
  <si>
    <t>24х30см</t>
  </si>
  <si>
    <t>30х40см</t>
  </si>
  <si>
    <t>35х35см</t>
  </si>
  <si>
    <t>35х43см</t>
  </si>
  <si>
    <t>18x24</t>
  </si>
  <si>
    <t>Химические реактивы - порошок (ручная обработка) Восстановитель на 3л (для 15л проявителя) - РЕНМЕД-ПЛЮС, Россия</t>
  </si>
  <si>
    <t>Химические реактивы - порошок (ручная обработка) Проявитель на 15л - РЕНМЕД-ПЛЮС, Россия</t>
  </si>
  <si>
    <t>Химические реактивы - порошок (ручная обработка) Фиксаж на 15л - РЕНМЕД-ПЛЮС, Россия</t>
  </si>
  <si>
    <t>Химические реактивы - порошок (ручная обработка) Восстановитель на 0,3л (для 1,5л проявителя) - РЕНМЕД-ПЛЮС, Россия (для стоматологии)</t>
  </si>
  <si>
    <t>Химические реактивы - порошок (ручная обработка) Проявитель на 1,5л - РЕНМЕД-ПЛЮС, Россия</t>
  </si>
  <si>
    <t>Химические реактивы - порошок (ручная обработка) Фиксаж на 1,5л - РЕНМЕД-ПЛЮС, Россия</t>
  </si>
  <si>
    <t>Химические реактивы (ручная обработка) Восстановитель на 3л (для 15л проявителя) - РЕНМЕД-К, Россия</t>
  </si>
  <si>
    <t>Химические реактивы (ручная обработка) Проявитель на 15л - РЕНМЕД-К, Россия</t>
  </si>
  <si>
    <t>Химические реактивы (ручная обработка) Фиксаж на 15л - РЕНМЕД-К, Россия</t>
  </si>
  <si>
    <t>Польша</t>
  </si>
  <si>
    <t>Ланцет Haemolance Plus Micro Flow (голуб) Размер иглы 28G, гл. прокола 1,6мм.</t>
  </si>
  <si>
    <t>Ланцет Haemolance Plus Low Flow (син)     Размер иглы 25G, гл. прокола 1,4мм.</t>
  </si>
  <si>
    <t>Ланцет Haemolance Plus Normal Flow (зел) Размер иглы 21G, гл. прокола 1,8мм.</t>
  </si>
  <si>
    <t>Ланцет Haemolance Plus High Flow (желт)   Размер иглы 18G, гл. прокола 1,8мм.</t>
  </si>
  <si>
    <t>Ланцет Haemolance Plus Pediatric (розов) Лезвие 1,5 мм, гл. прокола 1,2мм.</t>
  </si>
  <si>
    <t>Ланцет Haemolance Plus Max Flow (фиол) Лезвие 1,5мм, гл. прокола 1,6мм.</t>
  </si>
  <si>
    <t>Скарификатор-ланцет автоматический MEDLANCE Plus Special, лезвие- 0,8 мм 2,0 мм</t>
  </si>
  <si>
    <t>Скарификатор-ланцет автоматический MEDLANCE Plus Extra, 21G 2,4 мм</t>
  </si>
  <si>
    <t>Скарификатор-ланцет автоматический MEDLANCE Plus Lite, 25G 1,5 мм</t>
  </si>
  <si>
    <t>Скарификатор-ланцет автоматический MEDLANCE Plus Universal, 21G 1,8 мм</t>
  </si>
  <si>
    <t>Скарификатор-ланцет автоматический MediSafe Solo 29G 1,5 мм</t>
  </si>
  <si>
    <t>Скарификатор-ланцет автоматический MediSafe Solo 23G 2,0 мм</t>
  </si>
  <si>
    <t>Наименование аппаратов, для которых могут применяться мундштуки, особенности их применения</t>
  </si>
  <si>
    <t>Однонаправленные одноразовые мундштуки (с обратным клапаном)</t>
  </si>
  <si>
    <t>Мундштуки (загубники) со встроенными  защитными фильтрами в индивидуальной упаковке</t>
  </si>
  <si>
    <t>"Heliomed Handelsges. m.b.H", Австрия</t>
  </si>
  <si>
    <t>упаковка 50 пар транспорт 500 пар</t>
  </si>
  <si>
    <t>Тр. картон
500 пар (4х125)</t>
  </si>
  <si>
    <t>Тр. картон
360 пар (4x90)</t>
  </si>
  <si>
    <t>упаковка 50 пар транспорт 400 пар</t>
  </si>
  <si>
    <t>упаковка 50 пар транспорт 200 пар</t>
  </si>
  <si>
    <t>упаковка 50 пар транспорт 300 пар</t>
  </si>
  <si>
    <t>упаковка 50 пар транспорт. 500 пар</t>
  </si>
  <si>
    <t>упаковка 25 пар транспорт 250 пар</t>
  </si>
  <si>
    <t>упаковка 50 пар транспорт 250 пар</t>
  </si>
  <si>
    <t>упаковка 100 пар транспорт 1000 пар</t>
  </si>
  <si>
    <t>транспорт 240 пар</t>
  </si>
  <si>
    <t>Гинекологический набор BIO-2 VM
(в составе зеркало тип А размер L/M/S, перчатки, салфетка, ложка Фолькмана)</t>
  </si>
  <si>
    <t>Гинекологический набор BIO-1 Vogt Medical
(в составе зеркало размер М, перчатки, салфетка, зонд универсальный)</t>
  </si>
  <si>
    <t>Гинекологический набор ENDO-A VM
(в составе зеркало размер М, перчатки, салфетка, стёкла предметные, зонд «Пайпель», зонд «Цервекс Браш»)</t>
  </si>
  <si>
    <t>Гинекологический набор UNIVERSAL-A VM
(в составе зеркало размер М, перчатки, салфетка, стёкла предметные, шпатель Эйра, зонд универсальный, ложка Фолькмана, зонд «Пайпель», цитощётка, зонд «Цервекс Браш»)</t>
  </si>
  <si>
    <t>Гинекологический набор MINI
(в составе перчатки, салфетка)</t>
  </si>
  <si>
    <t>100мм х 30,5м</t>
  </si>
  <si>
    <t>105мм х 30,5м</t>
  </si>
  <si>
    <t>110мм х 30,5м</t>
  </si>
  <si>
    <t>S,M 4.68
L       3.76</t>
  </si>
  <si>
    <t>200 шт.</t>
  </si>
  <si>
    <t>5400 шт.</t>
  </si>
  <si>
    <t>Рентген. пленка медиц.  13 х 18 /100л./ - КОДАК-MXBE Film, (син.чувст.)</t>
  </si>
  <si>
    <t>Рентген. пленка медиц.  18 х 24 /100л./ - КОДАК-MXBE Film, (син.чувст.)</t>
  </si>
  <si>
    <t>Рентген. пленка медиц.  15 х 40 /100л./ - КОДАК-MXBE Film, (син.чувст.)</t>
  </si>
  <si>
    <t>Рентген. пленка медиц.  24 х 30 /100л./ - КОДАК-MXBE Film, (син.чувст.)</t>
  </si>
  <si>
    <t>Рентген. пленка медиц.  18 х 43 /100л./ - КОДАК-MXBE Film, (син.чувст.)</t>
  </si>
  <si>
    <t>Рентген. пленка медиц.  20 х 40 /100л./ - КОДАК-MXBE Film, (син.чувст.)</t>
  </si>
  <si>
    <t>Рентген. пленка медиц.  30 х 40 /100л./ - КОДАК-MXBE Film, (син.чувст.)</t>
  </si>
  <si>
    <t>Рентген. пленка медиц.  35 х 35 /100л./ - КОДАК-MXBE Film, (син.чувст.)</t>
  </si>
  <si>
    <t>Рентген. пленка медиц.  35 х 43 /100л./ - КОДАК-MXBE Film, (син.чувст.)</t>
  </si>
  <si>
    <t>Рентген. пленка медиц.  14 х 43 /100л./ - КОДАК-MXBE Film, (син.чувст.)</t>
  </si>
  <si>
    <t>УЛЬТРАГЕЛЬ средней вязкости бесцветный</t>
  </si>
  <si>
    <t>Универсальные контактные среды</t>
  </si>
  <si>
    <t>Гель универсальный для УЗИ, ЭКГ и терапии</t>
  </si>
  <si>
    <t>90*90*200</t>
  </si>
  <si>
    <t>УЛЬТРАГЕЛЬ высокой вязкости</t>
  </si>
  <si>
    <t>УЛЬТРАГЕЛЬ средней вязкости</t>
  </si>
  <si>
    <t>Мундштуки SCHILLER оригинал</t>
  </si>
  <si>
    <t>НДС включен в цену!</t>
  </si>
  <si>
    <t>Цена EUR
с НДС</t>
  </si>
  <si>
    <t>Цена рубли
с НДС</t>
  </si>
  <si>
    <t>Бумага SCHILLER оригинал</t>
  </si>
  <si>
    <t xml:space="preserve">Бумага для Argus TM-7, AT-3, AT-3/1 </t>
  </si>
  <si>
    <t>Бумага для AT-1, SP-1</t>
  </si>
  <si>
    <t>Бумага для AT-4, AT-104 PC</t>
  </si>
  <si>
    <t>Бумага для AT-5</t>
  </si>
  <si>
    <t>Бумага для AT-6, SP-200</t>
  </si>
  <si>
    <t>Бумага для AT-60, CS-100</t>
  </si>
  <si>
    <t>Бумага для AT-10, SP-10</t>
  </si>
  <si>
    <t>Бумага для АТ-10plus, АТ-110</t>
  </si>
  <si>
    <t>Бумага для AT-102</t>
  </si>
  <si>
    <t>Бумага для AT-2, AT-2 plus, CS-200</t>
  </si>
  <si>
    <t>Бумага для Argus LCX, Defi 4000</t>
  </si>
  <si>
    <t>Бумага для AT-101, Argus LCM, Defi 5000</t>
  </si>
  <si>
    <t>Бумага для MS-2007, MS-2010</t>
  </si>
  <si>
    <t>Бумага для MS-2015</t>
  </si>
  <si>
    <t>Бумага производства РФ</t>
  </si>
  <si>
    <r>
      <t xml:space="preserve">Цена, </t>
    </r>
    <r>
      <rPr>
        <b/>
        <sz val="11"/>
        <color theme="1"/>
        <rFont val="Calibri"/>
        <family val="2"/>
        <charset val="204"/>
      </rPr>
      <t>€</t>
    </r>
    <r>
      <rPr>
        <b/>
        <sz val="11"/>
        <color theme="1"/>
        <rFont val="Calibri"/>
        <family val="2"/>
        <scheme val="minor"/>
      </rPr>
      <t>/шт</t>
    </r>
  </si>
  <si>
    <r>
      <t xml:space="preserve">Цена, </t>
    </r>
    <r>
      <rPr>
        <b/>
        <sz val="11"/>
        <color theme="1"/>
        <rFont val="Calibri"/>
        <family val="2"/>
        <charset val="204"/>
      </rPr>
      <t>₽</t>
    </r>
    <r>
      <rPr>
        <b/>
        <sz val="11"/>
        <color theme="1"/>
        <rFont val="Calibri"/>
        <family val="2"/>
        <scheme val="minor"/>
      </rPr>
      <t>/шт</t>
    </r>
  </si>
  <si>
    <t>Цена, EUR/шт</t>
  </si>
  <si>
    <t xml:space="preserve">                                              Мундштуки (загубники) картонные одноразовые Россия</t>
  </si>
  <si>
    <t>Набор электродов для взрослых
Грудные (грушевидные) электроды - 6 шт; Конечностные (прищепки)
электроды - 4 шт; Электродный гель 50 мл - 1 шт.</t>
  </si>
  <si>
    <t>Набор электродов для детей</t>
  </si>
  <si>
    <t>Адаптер для биоадгезивных электродов (1уп.- 10 шт.)</t>
  </si>
  <si>
    <t>Биоадгезивные электроды ( 1 уп. -500 шт.)</t>
  </si>
  <si>
    <t>Электроды и принадлежности для ЭКГ
исследований</t>
  </si>
  <si>
    <t>Бумага ЭКГ</t>
  </si>
  <si>
    <t>Бумага УЗИ</t>
  </si>
  <si>
    <t>Электроды, кабели</t>
  </si>
  <si>
    <t>Гели, презарвативы</t>
  </si>
  <si>
    <t>Бахилы, маски</t>
  </si>
  <si>
    <t>Салфетки, простыни</t>
  </si>
  <si>
    <t>Скальпели, шприцы и прочее</t>
  </si>
  <si>
    <t>Товары для лабораторных исследований</t>
  </si>
  <si>
    <t>Рентгеновская плёнка</t>
  </si>
  <si>
    <t>Оглавление</t>
  </si>
  <si>
    <t>Снижение цен!</t>
  </si>
  <si>
    <t>Ag/AgCl, твердый гель, разработан специально для сложных клейких условий, возникающих при стандартном исследовании пациента (под банан)</t>
  </si>
  <si>
    <t>Микропористый нетканый материал</t>
  </si>
  <si>
    <t>Углепластик, твердый гель, рентгенопрозрачный (используется при магнитно-резонансной терапии (МРТ)) разработан специально для сложных клейких условий (под кнопку)</t>
  </si>
  <si>
    <t>Углепластик, твердый гель, УНИВЕРСАЛЬНЫЙ, рентгенопрозрачный (используется при магнитно-резонансной терапии (МРТ)) разработан специально для сложных клейких условий (под кнопку)</t>
  </si>
  <si>
    <t>уточняйте у менеджера</t>
  </si>
  <si>
    <t>4104/1</t>
  </si>
  <si>
    <r>
      <rPr>
        <sz val="16"/>
        <rFont val="Calibri"/>
        <family val="2"/>
        <charset val="204"/>
        <scheme val="minor"/>
      </rPr>
      <t>Гинекологические наборы</t>
    </r>
    <r>
      <rPr>
        <sz val="12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В состав набора входит: Зеркало вагинальное по Куско; Перчатки смотровые латексные; Салфетка подкладная; Зонд для исследований.</t>
    </r>
  </si>
  <si>
    <t xml:space="preserve"> +Ложка Фолькмана</t>
  </si>
  <si>
    <t xml:space="preserve"> +Шпатель гинекологический (Эйра)</t>
  </si>
  <si>
    <t xml:space="preserve"> +Цитощетка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</si>
</sst>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"/>
    <numFmt numFmtId="165" formatCode="#,##0.000"/>
    <numFmt numFmtId="166" formatCode="##0"/>
    <numFmt numFmtId="167" formatCode="#,##0.00\ &quot;₽&quot;"/>
    <numFmt numFmtId="168" formatCode="[$$-409]#,##0.00"/>
    <numFmt numFmtId="169" formatCode="[$€-2]\ #,##0.00"/>
  </numFmts>
  <fonts count="10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3"/>
      <name val="Footlight MT Light"/>
      <family val="1"/>
    </font>
    <font>
      <sz val="10"/>
      <name val="Helv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Arial Cyr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</font>
    <font>
      <u/>
      <sz val="11"/>
      <color theme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indexed="63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2"/>
      <color indexed="63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</font>
    <font>
      <u/>
      <sz val="20"/>
      <color theme="10"/>
      <name val="Calibri"/>
      <family val="2"/>
      <scheme val="minor"/>
    </font>
    <font>
      <sz val="48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5E2D1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EDBDED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rgb="FF000000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36" fillId="0" borderId="0"/>
    <xf numFmtId="0" fontId="38" fillId="0" borderId="0" applyNumberFormat="0" applyFill="0" applyBorder="0" applyAlignment="0" applyProtection="0"/>
    <xf numFmtId="0" fontId="40" fillId="0" borderId="0"/>
    <xf numFmtId="0" fontId="41" fillId="0" borderId="0"/>
    <xf numFmtId="0" fontId="39" fillId="0" borderId="0"/>
    <xf numFmtId="0" fontId="35" fillId="0" borderId="0"/>
    <xf numFmtId="0" fontId="34" fillId="0" borderId="0"/>
    <xf numFmtId="0" fontId="31" fillId="6" borderId="0" applyNumberFormat="0" applyBorder="0" applyAlignment="0" applyProtection="0"/>
    <xf numFmtId="0" fontId="63" fillId="14" borderId="0" applyNumberFormat="0" applyBorder="0" applyAlignment="0" applyProtection="0"/>
    <xf numFmtId="0" fontId="27" fillId="0" borderId="0"/>
    <xf numFmtId="0" fontId="67" fillId="0" borderId="0"/>
    <xf numFmtId="0" fontId="69" fillId="0" borderId="0"/>
    <xf numFmtId="0" fontId="26" fillId="0" borderId="0"/>
    <xf numFmtId="0" fontId="19" fillId="0" borderId="0"/>
    <xf numFmtId="0" fontId="18" fillId="0" borderId="0"/>
    <xf numFmtId="0" fontId="17" fillId="0" borderId="0"/>
    <xf numFmtId="0" fontId="89" fillId="0" borderId="0"/>
    <xf numFmtId="0" fontId="13" fillId="0" borderId="0"/>
    <xf numFmtId="0" fontId="13" fillId="0" borderId="0"/>
  </cellStyleXfs>
  <cellXfs count="1382">
    <xf numFmtId="0" fontId="0" fillId="0" borderId="0" xfId="0"/>
    <xf numFmtId="0" fontId="0" fillId="0" borderId="0" xfId="0" applyAlignment="1">
      <alignment horizontal="center"/>
    </xf>
    <xf numFmtId="4" fontId="45" fillId="0" borderId="8" xfId="0" applyNumberFormat="1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4" fontId="45" fillId="0" borderId="9" xfId="0" applyNumberFormat="1" applyFont="1" applyBorder="1" applyAlignment="1">
      <alignment horizontal="center" vertical="center" wrapText="1"/>
    </xf>
    <xf numFmtId="1" fontId="45" fillId="0" borderId="9" xfId="0" applyNumberFormat="1" applyFont="1" applyBorder="1" applyAlignment="1">
      <alignment horizontal="center" vertical="center"/>
    </xf>
    <xf numFmtId="4" fontId="46" fillId="0" borderId="8" xfId="0" applyNumberFormat="1" applyFont="1" applyBorder="1" applyAlignment="1">
      <alignment horizontal="center" vertical="center" wrapText="1"/>
    </xf>
    <xf numFmtId="4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35" fillId="0" borderId="0" xfId="6"/>
    <xf numFmtId="0" fontId="35" fillId="0" borderId="1" xfId="6" applyFill="1" applyBorder="1" applyAlignment="1">
      <alignment horizontal="right" vertical="center" wrapText="1"/>
    </xf>
    <xf numFmtId="0" fontId="45" fillId="0" borderId="1" xfId="0" applyFont="1" applyFill="1" applyBorder="1" applyAlignment="1">
      <alignment vertical="center" wrapText="1"/>
    </xf>
    <xf numFmtId="0" fontId="46" fillId="0" borderId="1" xfId="0" applyFont="1" applyFill="1" applyBorder="1" applyAlignment="1">
      <alignment horizontal="center" vertical="center" wrapText="1"/>
    </xf>
    <xf numFmtId="49" fontId="46" fillId="0" borderId="1" xfId="5" applyNumberFormat="1" applyFont="1" applyFill="1" applyBorder="1" applyAlignment="1">
      <alignment horizontal="center" vertical="center" wrapText="1"/>
    </xf>
    <xf numFmtId="4" fontId="46" fillId="0" borderId="1" xfId="1" applyNumberFormat="1" applyFont="1" applyBorder="1" applyAlignment="1">
      <alignment horizontal="center" vertical="center" wrapText="1"/>
    </xf>
    <xf numFmtId="0" fontId="36" fillId="0" borderId="0" xfId="1"/>
    <xf numFmtId="4" fontId="45" fillId="0" borderId="1" xfId="1" applyNumberFormat="1" applyFont="1" applyBorder="1" applyAlignment="1">
      <alignment horizontal="center" vertical="center" wrapText="1"/>
    </xf>
    <xf numFmtId="4" fontId="45" fillId="0" borderId="1" xfId="1" applyNumberFormat="1" applyFont="1" applyBorder="1" applyAlignment="1">
      <alignment horizontal="center" vertical="center"/>
    </xf>
    <xf numFmtId="4" fontId="35" fillId="0" borderId="0" xfId="6" applyNumberFormat="1"/>
    <xf numFmtId="9" fontId="45" fillId="0" borderId="1" xfId="0" applyNumberFormat="1" applyFont="1" applyFill="1" applyBorder="1" applyAlignment="1">
      <alignment horizontal="center" vertical="center"/>
    </xf>
    <xf numFmtId="9" fontId="35" fillId="0" borderId="1" xfId="6" applyNumberFormat="1" applyFill="1" applyBorder="1" applyAlignment="1">
      <alignment horizontal="center" vertical="center" wrapText="1"/>
    </xf>
    <xf numFmtId="9" fontId="45" fillId="0" borderId="1" xfId="1" applyNumberFormat="1" applyFont="1" applyBorder="1" applyAlignment="1">
      <alignment horizontal="center" vertical="center" wrapText="1"/>
    </xf>
    <xf numFmtId="0" fontId="0" fillId="0" borderId="0" xfId="0" applyBorder="1"/>
    <xf numFmtId="49" fontId="0" fillId="0" borderId="1" xfId="0" applyNumberFormat="1" applyFill="1" applyBorder="1" applyAlignment="1">
      <alignment horizontal="left" vertical="top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165" fontId="46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9" fontId="45" fillId="0" borderId="1" xfId="0" applyNumberFormat="1" applyFont="1" applyFill="1" applyBorder="1" applyAlignment="1">
      <alignment horizontal="center" vertical="center" wrapText="1"/>
    </xf>
    <xf numFmtId="4" fontId="45" fillId="0" borderId="1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4" fontId="58" fillId="0" borderId="0" xfId="0" applyNumberFormat="1" applyFont="1" applyBorder="1" applyAlignment="1">
      <alignment horizontal="center" vertical="center" wrapText="1"/>
    </xf>
    <xf numFmtId="4" fontId="59" fillId="0" borderId="0" xfId="0" applyNumberFormat="1" applyFont="1" applyBorder="1" applyAlignment="1">
      <alignment horizontal="center" vertical="center" wrapText="1"/>
    </xf>
    <xf numFmtId="4" fontId="47" fillId="0" borderId="8" xfId="0" applyNumberFormat="1" applyFont="1" applyBorder="1" applyAlignment="1">
      <alignment horizontal="center" vertical="center" wrapText="1"/>
    </xf>
    <xf numFmtId="0" fontId="35" fillId="0" borderId="0" xfId="6" applyFill="1" applyBorder="1" applyAlignment="1">
      <alignment horizontal="left" vertical="center" wrapText="1"/>
    </xf>
    <xf numFmtId="4" fontId="30" fillId="0" borderId="8" xfId="0" applyNumberFormat="1" applyFont="1" applyBorder="1" applyAlignment="1">
      <alignment horizontal="center" vertical="center"/>
    </xf>
    <xf numFmtId="4" fontId="30" fillId="0" borderId="8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7" fillId="0" borderId="0" xfId="0" applyFont="1" applyAlignment="1"/>
    <xf numFmtId="0" fontId="0" fillId="2" borderId="0" xfId="0" applyFont="1" applyFill="1"/>
    <xf numFmtId="0" fontId="45" fillId="2" borderId="1" xfId="0" applyFont="1" applyFill="1" applyBorder="1" applyAlignment="1">
      <alignment horizontal="center" vertical="center"/>
    </xf>
    <xf numFmtId="49" fontId="45" fillId="2" borderId="1" xfId="0" applyNumberFormat="1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vertical="center" wrapText="1"/>
    </xf>
    <xf numFmtId="9" fontId="45" fillId="2" borderId="1" xfId="0" applyNumberFormat="1" applyFont="1" applyFill="1" applyBorder="1" applyAlignment="1">
      <alignment horizontal="center" vertical="center"/>
    </xf>
    <xf numFmtId="4" fontId="45" fillId="2" borderId="1" xfId="0" applyNumberFormat="1" applyFont="1" applyFill="1" applyBorder="1" applyAlignment="1">
      <alignment horizontal="center" vertical="center"/>
    </xf>
    <xf numFmtId="4" fontId="45" fillId="0" borderId="5" xfId="0" applyNumberFormat="1" applyFont="1" applyFill="1" applyBorder="1" applyAlignment="1">
      <alignment horizontal="center" vertical="center"/>
    </xf>
    <xf numFmtId="0" fontId="28" fillId="0" borderId="1" xfId="6" applyFont="1" applyFill="1" applyBorder="1" applyAlignment="1">
      <alignment horizontal="center" vertical="center" wrapText="1"/>
    </xf>
    <xf numFmtId="0" fontId="28" fillId="0" borderId="1" xfId="6" applyFont="1" applyFill="1" applyBorder="1" applyAlignment="1">
      <alignment horizontal="right" vertical="center" wrapText="1"/>
    </xf>
    <xf numFmtId="0" fontId="28" fillId="0" borderId="0" xfId="6" applyFont="1"/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0" xfId="0" applyFont="1"/>
    <xf numFmtId="0" fontId="38" fillId="0" borderId="0" xfId="2" applyBorder="1" applyAlignment="1">
      <alignment horizontal="right"/>
    </xf>
    <xf numFmtId="0" fontId="75" fillId="0" borderId="6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0" fontId="75" fillId="0" borderId="50" xfId="0" applyFont="1" applyFill="1" applyBorder="1" applyAlignment="1">
      <alignment horizontal="center" vertical="center" wrapText="1"/>
    </xf>
    <xf numFmtId="0" fontId="75" fillId="0" borderId="51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42" fillId="2" borderId="5" xfId="8" applyFont="1" applyFill="1" applyBorder="1" applyAlignment="1">
      <alignment horizontal="center" vertical="center" wrapText="1"/>
    </xf>
    <xf numFmtId="0" fontId="42" fillId="2" borderId="1" xfId="8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vertical="center" wrapText="1"/>
    </xf>
    <xf numFmtId="0" fontId="56" fillId="0" borderId="5" xfId="0" applyFont="1" applyBorder="1" applyAlignment="1">
      <alignment horizontal="center" vertical="center" wrapText="1"/>
    </xf>
    <xf numFmtId="4" fontId="42" fillId="2" borderId="5" xfId="0" applyNumberFormat="1" applyFont="1" applyFill="1" applyBorder="1" applyAlignment="1">
      <alignment horizontal="center"/>
    </xf>
    <xf numFmtId="0" fontId="42" fillId="2" borderId="1" xfId="0" applyFont="1" applyFill="1" applyBorder="1" applyAlignment="1">
      <alignment vertical="center" wrapText="1"/>
    </xf>
    <xf numFmtId="0" fontId="56" fillId="0" borderId="1" xfId="0" applyFont="1" applyBorder="1" applyAlignment="1">
      <alignment horizontal="center" vertical="center" wrapText="1"/>
    </xf>
    <xf numFmtId="4" fontId="42" fillId="2" borderId="1" xfId="0" applyNumberFormat="1" applyFont="1" applyFill="1" applyBorder="1" applyAlignment="1">
      <alignment horizontal="center"/>
    </xf>
    <xf numFmtId="4" fontId="42" fillId="2" borderId="1" xfId="0" applyNumberFormat="1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vertical="center" wrapText="1"/>
    </xf>
    <xf numFmtId="0" fontId="56" fillId="0" borderId="6" xfId="0" applyFont="1" applyBorder="1" applyAlignment="1">
      <alignment horizontal="center" vertical="center" wrapText="1"/>
    </xf>
    <xf numFmtId="4" fontId="42" fillId="2" borderId="6" xfId="0" applyNumberFormat="1" applyFont="1" applyFill="1" applyBorder="1" applyAlignment="1">
      <alignment horizontal="center"/>
    </xf>
    <xf numFmtId="0" fontId="42" fillId="16" borderId="1" xfId="0" applyFont="1" applyFill="1" applyBorder="1" applyAlignment="1">
      <alignment vertical="center" wrapText="1"/>
    </xf>
    <xf numFmtId="0" fontId="56" fillId="21" borderId="1" xfId="0" applyFont="1" applyFill="1" applyBorder="1" applyAlignment="1">
      <alignment horizontal="center" vertical="center" wrapText="1"/>
    </xf>
    <xf numFmtId="4" fontId="42" fillId="16" borderId="1" xfId="0" applyNumberFormat="1" applyFont="1" applyFill="1" applyBorder="1" applyAlignment="1">
      <alignment horizontal="center"/>
    </xf>
    <xf numFmtId="0" fontId="56" fillId="16" borderId="1" xfId="0" applyFont="1" applyFill="1" applyBorder="1" applyAlignment="1">
      <alignment horizontal="center" vertical="center" wrapText="1"/>
    </xf>
    <xf numFmtId="0" fontId="42" fillId="16" borderId="5" xfId="0" applyFont="1" applyFill="1" applyBorder="1" applyAlignment="1">
      <alignment vertical="center" wrapText="1"/>
    </xf>
    <xf numFmtId="0" fontId="56" fillId="21" borderId="5" xfId="0" applyFont="1" applyFill="1" applyBorder="1" applyAlignment="1">
      <alignment horizontal="center" vertical="center" wrapText="1"/>
    </xf>
    <xf numFmtId="4" fontId="42" fillId="16" borderId="5" xfId="0" applyNumberFormat="1" applyFont="1" applyFill="1" applyBorder="1" applyAlignment="1">
      <alignment horizontal="center"/>
    </xf>
    <xf numFmtId="4" fontId="56" fillId="16" borderId="5" xfId="0" applyNumberFormat="1" applyFont="1" applyFill="1" applyBorder="1" applyAlignment="1">
      <alignment horizontal="center" vertical="center" wrapText="1"/>
    </xf>
    <xf numFmtId="4" fontId="56" fillId="16" borderId="1" xfId="0" applyNumberFormat="1" applyFont="1" applyFill="1" applyBorder="1" applyAlignment="1">
      <alignment horizontal="center" vertical="center" wrapText="1"/>
    </xf>
    <xf numFmtId="0" fontId="56" fillId="7" borderId="1" xfId="0" applyFont="1" applyFill="1" applyBorder="1" applyAlignment="1">
      <alignment horizontal="center" vertical="center" wrapText="1"/>
    </xf>
    <xf numFmtId="4" fontId="56" fillId="2" borderId="1" xfId="0" applyNumberFormat="1" applyFont="1" applyFill="1" applyBorder="1" applyAlignment="1">
      <alignment horizontal="center" vertical="center" wrapText="1"/>
    </xf>
    <xf numFmtId="0" fontId="77" fillId="2" borderId="1" xfId="0" applyFont="1" applyFill="1" applyBorder="1" applyAlignment="1">
      <alignment horizontal="center" vertical="center" wrapText="1"/>
    </xf>
    <xf numFmtId="0" fontId="56" fillId="16" borderId="7" xfId="0" applyFont="1" applyFill="1" applyBorder="1" applyAlignment="1">
      <alignment horizontal="center" vertical="center" wrapText="1"/>
    </xf>
    <xf numFmtId="0" fontId="56" fillId="0" borderId="7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0" fontId="0" fillId="16" borderId="1" xfId="0" applyFill="1" applyBorder="1"/>
    <xf numFmtId="4" fontId="0" fillId="16" borderId="1" xfId="0" applyNumberFormat="1" applyFill="1" applyBorder="1" applyAlignment="1">
      <alignment horizontal="center"/>
    </xf>
    <xf numFmtId="0" fontId="0" fillId="16" borderId="1" xfId="0" applyFill="1" applyBorder="1" applyAlignment="1">
      <alignment horizontal="center" vertical="center"/>
    </xf>
    <xf numFmtId="0" fontId="0" fillId="3" borderId="1" xfId="0" applyFill="1" applyBorder="1"/>
    <xf numFmtId="4" fontId="0" fillId="3" borderId="1" xfId="0" applyNumberFormat="1" applyFill="1" applyBorder="1" applyAlignment="1">
      <alignment horizontal="center"/>
    </xf>
    <xf numFmtId="0" fontId="25" fillId="16" borderId="1" xfId="0" applyFont="1" applyFill="1" applyBorder="1" applyAlignment="1">
      <alignment horizontal="left" vertical="top" wrapText="1"/>
    </xf>
    <xf numFmtId="0" fontId="25" fillId="22" borderId="1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166" fontId="61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left" vertical="top" wrapText="1"/>
    </xf>
    <xf numFmtId="0" fontId="62" fillId="0" borderId="5" xfId="0" applyFont="1" applyFill="1" applyBorder="1" applyAlignment="1">
      <alignment horizontal="center" vertical="center"/>
    </xf>
    <xf numFmtId="166" fontId="61" fillId="0" borderId="5" xfId="0" applyNumberFormat="1" applyFont="1" applyFill="1" applyBorder="1" applyAlignment="1">
      <alignment horizontal="center" vertical="center"/>
    </xf>
    <xf numFmtId="4" fontId="29" fillId="0" borderId="5" xfId="0" applyNumberFormat="1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4" fontId="49" fillId="0" borderId="17" xfId="0" applyNumberFormat="1" applyFont="1" applyBorder="1" applyAlignment="1">
      <alignment horizontal="center" vertical="center" wrapText="1"/>
    </xf>
    <xf numFmtId="0" fontId="28" fillId="5" borderId="4" xfId="6" applyFont="1" applyFill="1" applyBorder="1" applyAlignment="1">
      <alignment horizontal="center" vertical="center" wrapText="1"/>
    </xf>
    <xf numFmtId="0" fontId="28" fillId="5" borderId="1" xfId="6" applyFont="1" applyFill="1" applyBorder="1" applyAlignment="1">
      <alignment horizontal="center" vertical="center" wrapText="1"/>
    </xf>
    <xf numFmtId="0" fontId="28" fillId="3" borderId="1" xfId="6" applyFont="1" applyFill="1" applyBorder="1" applyAlignment="1">
      <alignment horizontal="center" vertical="center" wrapText="1"/>
    </xf>
    <xf numFmtId="0" fontId="28" fillId="16" borderId="1" xfId="6" applyFont="1" applyFill="1" applyBorder="1" applyAlignment="1">
      <alignment horizontal="center" vertical="center" wrapText="1"/>
    </xf>
    <xf numFmtId="0" fontId="35" fillId="23" borderId="1" xfId="6" applyFill="1" applyBorder="1" applyAlignment="1">
      <alignment horizontal="center" vertical="center" wrapText="1"/>
    </xf>
    <xf numFmtId="0" fontId="53" fillId="23" borderId="1" xfId="6" applyFont="1" applyFill="1" applyBorder="1" applyAlignment="1">
      <alignment horizontal="center" wrapText="1"/>
    </xf>
    <xf numFmtId="0" fontId="53" fillId="16" borderId="1" xfId="6" applyFont="1" applyFill="1" applyBorder="1" applyAlignment="1">
      <alignment horizontal="center" vertical="center" wrapText="1"/>
    </xf>
    <xf numFmtId="0" fontId="35" fillId="16" borderId="1" xfId="6" applyFill="1" applyBorder="1" applyAlignment="1">
      <alignment horizontal="right" vertical="center" wrapText="1"/>
    </xf>
    <xf numFmtId="9" fontId="35" fillId="16" borderId="1" xfId="6" applyNumberFormat="1" applyFill="1" applyBorder="1" applyAlignment="1">
      <alignment horizontal="center" vertical="center" wrapText="1"/>
    </xf>
    <xf numFmtId="0" fontId="28" fillId="16" borderId="1" xfId="6" applyFont="1" applyFill="1" applyBorder="1" applyAlignment="1">
      <alignment horizontal="right" vertical="center" wrapText="1"/>
    </xf>
    <xf numFmtId="4" fontId="35" fillId="0" borderId="0" xfId="6" applyNumberFormat="1" applyFill="1" applyBorder="1" applyAlignment="1">
      <alignment horizontal="right" vertical="center" wrapText="1"/>
    </xf>
    <xf numFmtId="0" fontId="35" fillId="0" borderId="0" xfId="6" applyFill="1"/>
    <xf numFmtId="0" fontId="28" fillId="16" borderId="35" xfId="6" applyFont="1" applyFill="1" applyBorder="1" applyAlignment="1">
      <alignment horizontal="center" vertical="center" wrapText="1"/>
    </xf>
    <xf numFmtId="9" fontId="35" fillId="16" borderId="35" xfId="6" applyNumberFormat="1" applyFill="1" applyBorder="1" applyAlignment="1">
      <alignment horizontal="center" vertical="center" wrapText="1"/>
    </xf>
    <xf numFmtId="0" fontId="28" fillId="16" borderId="5" xfId="6" applyFont="1" applyFill="1" applyBorder="1" applyAlignment="1">
      <alignment horizontal="center" vertical="center" wrapText="1"/>
    </xf>
    <xf numFmtId="9" fontId="35" fillId="16" borderId="5" xfId="6" applyNumberFormat="1" applyFill="1" applyBorder="1" applyAlignment="1">
      <alignment horizontal="center" vertical="center" wrapText="1"/>
    </xf>
    <xf numFmtId="0" fontId="47" fillId="0" borderId="16" xfId="6" applyFont="1" applyFill="1" applyBorder="1" applyAlignment="1">
      <alignment horizontal="center" vertical="center" wrapText="1"/>
    </xf>
    <xf numFmtId="4" fontId="47" fillId="0" borderId="17" xfId="6" applyNumberFormat="1" applyFont="1" applyFill="1" applyBorder="1" applyAlignment="1">
      <alignment horizontal="center" vertical="center" wrapText="1"/>
    </xf>
    <xf numFmtId="0" fontId="47" fillId="0" borderId="15" xfId="6" applyFont="1" applyFill="1" applyBorder="1" applyAlignment="1">
      <alignment horizontal="center" vertical="center" wrapText="1"/>
    </xf>
    <xf numFmtId="4" fontId="47" fillId="0" borderId="16" xfId="6" applyNumberFormat="1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4" fontId="30" fillId="0" borderId="25" xfId="6" applyNumberFormat="1" applyFont="1" applyBorder="1" applyAlignment="1">
      <alignment horizontal="right"/>
    </xf>
    <xf numFmtId="4" fontId="30" fillId="0" borderId="26" xfId="6" applyNumberFormat="1" applyFont="1" applyBorder="1" applyAlignment="1">
      <alignment horizontal="right"/>
    </xf>
    <xf numFmtId="4" fontId="38" fillId="0" borderId="26" xfId="2" applyNumberFormat="1" applyBorder="1" applyAlignment="1">
      <alignment horizontal="right"/>
    </xf>
    <xf numFmtId="0" fontId="35" fillId="0" borderId="26" xfId="6" applyBorder="1" applyAlignment="1"/>
    <xf numFmtId="0" fontId="35" fillId="0" borderId="18" xfId="6" applyBorder="1" applyAlignment="1"/>
    <xf numFmtId="0" fontId="71" fillId="0" borderId="0" xfId="6" applyFont="1" applyBorder="1" applyAlignment="1"/>
    <xf numFmtId="0" fontId="35" fillId="0" borderId="18" xfId="6" applyBorder="1"/>
    <xf numFmtId="3" fontId="45" fillId="0" borderId="1" xfId="0" applyNumberFormat="1" applyFont="1" applyFill="1" applyBorder="1" applyAlignment="1">
      <alignment horizontal="center" vertical="center"/>
    </xf>
    <xf numFmtId="1" fontId="45" fillId="2" borderId="1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45" fillId="0" borderId="5" xfId="0" applyFont="1" applyFill="1" applyBorder="1" applyAlignment="1">
      <alignment horizontal="center" vertical="center"/>
    </xf>
    <xf numFmtId="49" fontId="45" fillId="0" borderId="5" xfId="0" applyNumberFormat="1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vertical="center" wrapText="1"/>
    </xf>
    <xf numFmtId="3" fontId="45" fillId="0" borderId="5" xfId="0" applyNumberFormat="1" applyFont="1" applyFill="1" applyBorder="1" applyAlignment="1">
      <alignment horizontal="center" vertical="center"/>
    </xf>
    <xf numFmtId="9" fontId="45" fillId="0" borderId="5" xfId="0" applyNumberFormat="1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4" fontId="45" fillId="16" borderId="5" xfId="0" applyNumberFormat="1" applyFont="1" applyFill="1" applyBorder="1" applyAlignment="1">
      <alignment horizontal="center" vertical="center"/>
    </xf>
    <xf numFmtId="4" fontId="45" fillId="16" borderId="22" xfId="0" applyNumberFormat="1" applyFont="1" applyFill="1" applyBorder="1" applyAlignment="1">
      <alignment horizontal="center" vertical="center"/>
    </xf>
    <xf numFmtId="1" fontId="45" fillId="0" borderId="9" xfId="0" applyNumberFormat="1" applyFont="1" applyFill="1" applyBorder="1" applyAlignment="1">
      <alignment horizontal="center" vertical="center"/>
    </xf>
    <xf numFmtId="4" fontId="45" fillId="0" borderId="9" xfId="0" applyNumberFormat="1" applyFont="1" applyFill="1" applyBorder="1" applyAlignment="1">
      <alignment horizontal="center" vertical="center" wrapText="1"/>
    </xf>
    <xf numFmtId="9" fontId="45" fillId="0" borderId="1" xfId="1" applyNumberFormat="1" applyFont="1" applyFill="1" applyBorder="1" applyAlignment="1">
      <alignment horizontal="center" vertical="center" wrapText="1"/>
    </xf>
    <xf numFmtId="4" fontId="45" fillId="0" borderId="8" xfId="0" applyNumberFormat="1" applyFont="1" applyFill="1" applyBorder="1" applyAlignment="1">
      <alignment horizontal="center" vertical="center" wrapText="1"/>
    </xf>
    <xf numFmtId="1" fontId="45" fillId="16" borderId="9" xfId="0" applyNumberFormat="1" applyFont="1" applyFill="1" applyBorder="1" applyAlignment="1">
      <alignment horizontal="center" vertical="center"/>
    </xf>
    <xf numFmtId="4" fontId="45" fillId="16" borderId="9" xfId="0" applyNumberFormat="1" applyFont="1" applyFill="1" applyBorder="1" applyAlignment="1">
      <alignment horizontal="center" vertical="center" wrapText="1"/>
    </xf>
    <xf numFmtId="9" fontId="45" fillId="16" borderId="1" xfId="1" applyNumberFormat="1" applyFont="1" applyFill="1" applyBorder="1" applyAlignment="1">
      <alignment horizontal="center" vertical="center" wrapText="1"/>
    </xf>
    <xf numFmtId="4" fontId="45" fillId="16" borderId="1" xfId="1" applyNumberFormat="1" applyFont="1" applyFill="1" applyBorder="1" applyAlignment="1">
      <alignment horizontal="center" vertical="center"/>
    </xf>
    <xf numFmtId="4" fontId="45" fillId="16" borderId="8" xfId="0" applyNumberFormat="1" applyFont="1" applyFill="1" applyBorder="1" applyAlignment="1">
      <alignment horizontal="center" vertical="center" wrapText="1"/>
    </xf>
    <xf numFmtId="1" fontId="45" fillId="0" borderId="5" xfId="1" applyNumberFormat="1" applyFont="1" applyBorder="1" applyAlignment="1">
      <alignment horizontal="center" vertical="center"/>
    </xf>
    <xf numFmtId="4" fontId="45" fillId="0" borderId="5" xfId="1" applyNumberFormat="1" applyFont="1" applyBorder="1" applyAlignment="1">
      <alignment horizontal="center" vertical="center" wrapText="1"/>
    </xf>
    <xf numFmtId="9" fontId="45" fillId="0" borderId="5" xfId="1" applyNumberFormat="1" applyFont="1" applyBorder="1" applyAlignment="1">
      <alignment horizontal="center" vertical="center" wrapText="1"/>
    </xf>
    <xf numFmtId="4" fontId="45" fillId="0" borderId="5" xfId="1" applyNumberFormat="1" applyFont="1" applyBorder="1" applyAlignment="1">
      <alignment horizontal="center" vertical="center"/>
    </xf>
    <xf numFmtId="0" fontId="46" fillId="0" borderId="15" xfId="1" applyFont="1" applyBorder="1" applyAlignment="1">
      <alignment horizontal="center" vertical="center"/>
    </xf>
    <xf numFmtId="4" fontId="46" fillId="0" borderId="16" xfId="1" applyNumberFormat="1" applyFont="1" applyBorder="1" applyAlignment="1">
      <alignment horizontal="center" vertical="center" wrapText="1"/>
    </xf>
    <xf numFmtId="4" fontId="46" fillId="0" borderId="17" xfId="1" applyNumberFormat="1" applyFont="1" applyBorder="1" applyAlignment="1">
      <alignment horizontal="center" vertical="center" wrapText="1"/>
    </xf>
    <xf numFmtId="4" fontId="30" fillId="16" borderId="8" xfId="0" applyNumberFormat="1" applyFont="1" applyFill="1" applyBorder="1" applyAlignment="1">
      <alignment horizontal="center" vertical="center"/>
    </xf>
    <xf numFmtId="4" fontId="30" fillId="0" borderId="8" xfId="0" applyNumberFormat="1" applyFont="1" applyFill="1" applyBorder="1" applyAlignment="1">
      <alignment horizontal="center" vertical="center"/>
    </xf>
    <xf numFmtId="4" fontId="30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47" fillId="0" borderId="35" xfId="0" applyFont="1" applyBorder="1" applyAlignment="1">
      <alignment horizontal="center" vertical="center" wrapText="1"/>
    </xf>
    <xf numFmtId="9" fontId="45" fillId="0" borderId="19" xfId="0" applyNumberFormat="1" applyFont="1" applyBorder="1" applyAlignment="1">
      <alignment horizontal="right" vertical="center"/>
    </xf>
    <xf numFmtId="1" fontId="45" fillId="0" borderId="9" xfId="0" applyNumberFormat="1" applyFont="1" applyBorder="1" applyAlignment="1">
      <alignment horizontal="left" vertical="center"/>
    </xf>
    <xf numFmtId="1" fontId="45" fillId="0" borderId="9" xfId="0" applyNumberFormat="1" applyFont="1" applyBorder="1" applyAlignment="1">
      <alignment horizontal="right" vertical="center" wrapText="1"/>
    </xf>
    <xf numFmtId="4" fontId="45" fillId="0" borderId="56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 wrapText="1"/>
    </xf>
    <xf numFmtId="9" fontId="49" fillId="0" borderId="16" xfId="0" applyNumberFormat="1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0" xfId="0" applyFont="1" applyBorder="1"/>
    <xf numFmtId="0" fontId="80" fillId="0" borderId="6" xfId="12" applyNumberFormat="1" applyFont="1" applyBorder="1" applyAlignment="1">
      <alignment horizontal="center" vertical="center" wrapText="1"/>
    </xf>
    <xf numFmtId="0" fontId="45" fillId="0" borderId="6" xfId="12" applyNumberFormat="1" applyFont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54" fillId="20" borderId="1" xfId="0" applyFont="1" applyFill="1" applyBorder="1" applyAlignment="1">
      <alignment horizontal="left" vertical="center" wrapText="1"/>
    </xf>
    <xf numFmtId="0" fontId="80" fillId="0" borderId="1" xfId="12" applyNumberFormat="1" applyFont="1" applyBorder="1" applyAlignment="1">
      <alignment horizontal="center" vertical="center" wrapText="1"/>
    </xf>
    <xf numFmtId="0" fontId="45" fillId="0" borderId="1" xfId="12" applyNumberFormat="1" applyFont="1" applyBorder="1" applyAlignment="1">
      <alignment horizontal="center" vertical="center" wrapText="1"/>
    </xf>
    <xf numFmtId="2" fontId="81" fillId="0" borderId="1" xfId="0" applyNumberFormat="1" applyFont="1" applyBorder="1" applyAlignment="1">
      <alignment horizontal="center" vertical="center"/>
    </xf>
    <xf numFmtId="2" fontId="45" fillId="0" borderId="1" xfId="0" applyNumberFormat="1" applyFont="1" applyBorder="1" applyAlignment="1">
      <alignment horizontal="center" vertical="center"/>
    </xf>
    <xf numFmtId="0" fontId="54" fillId="0" borderId="1" xfId="0" applyFont="1" applyFill="1" applyBorder="1" applyAlignment="1">
      <alignment horizontal="left" vertical="center" wrapText="1"/>
    </xf>
    <xf numFmtId="0" fontId="54" fillId="20" borderId="6" xfId="0" applyFont="1" applyFill="1" applyBorder="1" applyAlignment="1">
      <alignment horizontal="left" vertical="center" wrapText="1"/>
    </xf>
    <xf numFmtId="2" fontId="81" fillId="0" borderId="1" xfId="11" applyNumberFormat="1" applyFont="1" applyBorder="1" applyAlignment="1">
      <alignment horizontal="center" vertical="center"/>
    </xf>
    <xf numFmtId="2" fontId="81" fillId="0" borderId="1" xfId="11" applyNumberFormat="1" applyFont="1" applyFill="1" applyBorder="1" applyAlignment="1">
      <alignment horizontal="center" vertical="center"/>
    </xf>
    <xf numFmtId="2" fontId="45" fillId="0" borderId="1" xfId="11" applyNumberFormat="1" applyFont="1" applyBorder="1" applyAlignment="1">
      <alignment horizontal="center" vertical="center"/>
    </xf>
    <xf numFmtId="0" fontId="72" fillId="0" borderId="0" xfId="0" applyFont="1" applyAlignment="1">
      <alignment horizontal="right"/>
    </xf>
    <xf numFmtId="0" fontId="72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71" fillId="0" borderId="1" xfId="6" applyFont="1" applyFill="1" applyBorder="1" applyAlignment="1">
      <alignment horizontal="right" vertical="center" wrapText="1"/>
    </xf>
    <xf numFmtId="0" fontId="35" fillId="0" borderId="0" xfId="6" applyAlignment="1">
      <alignment vertical="center"/>
    </xf>
    <xf numFmtId="0" fontId="25" fillId="3" borderId="5" xfId="0" applyFont="1" applyFill="1" applyBorder="1" applyAlignment="1">
      <alignment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vertical="center" wrapText="1"/>
    </xf>
    <xf numFmtId="4" fontId="25" fillId="3" borderId="6" xfId="0" applyNumberFormat="1" applyFont="1" applyFill="1" applyBorder="1" applyAlignment="1">
      <alignment horizontal="center" vertical="center" wrapText="1"/>
    </xf>
    <xf numFmtId="0" fontId="25" fillId="16" borderId="5" xfId="0" applyFont="1" applyFill="1" applyBorder="1" applyAlignment="1">
      <alignment horizontal="center" vertical="center" wrapText="1"/>
    </xf>
    <xf numFmtId="4" fontId="25" fillId="16" borderId="5" xfId="0" applyNumberFormat="1" applyFont="1" applyFill="1" applyBorder="1" applyAlignment="1">
      <alignment horizontal="center" vertical="center" wrapText="1"/>
    </xf>
    <xf numFmtId="0" fontId="25" fillId="16" borderId="1" xfId="0" applyFont="1" applyFill="1" applyBorder="1" applyAlignment="1">
      <alignment horizontal="center" vertical="center" wrapText="1"/>
    </xf>
    <xf numFmtId="4" fontId="25" fillId="16" borderId="1" xfId="0" applyNumberFormat="1" applyFont="1" applyFill="1" applyBorder="1" applyAlignment="1">
      <alignment horizontal="center" vertical="center" wrapText="1"/>
    </xf>
    <xf numFmtId="9" fontId="45" fillId="16" borderId="19" xfId="0" applyNumberFormat="1" applyFont="1" applyFill="1" applyBorder="1" applyAlignment="1">
      <alignment horizontal="right" vertical="center"/>
    </xf>
    <xf numFmtId="1" fontId="45" fillId="16" borderId="9" xfId="0" applyNumberFormat="1" applyFont="1" applyFill="1" applyBorder="1" applyAlignment="1">
      <alignment horizontal="left" vertical="center"/>
    </xf>
    <xf numFmtId="1" fontId="45" fillId="16" borderId="9" xfId="0" applyNumberFormat="1" applyFont="1" applyFill="1" applyBorder="1" applyAlignment="1">
      <alignment horizontal="right" vertical="center" wrapText="1"/>
    </xf>
    <xf numFmtId="4" fontId="45" fillId="16" borderId="56" xfId="0" applyNumberFormat="1" applyFont="1" applyFill="1" applyBorder="1" applyAlignment="1">
      <alignment horizontal="right" vertical="center"/>
    </xf>
    <xf numFmtId="1" fontId="45" fillId="16" borderId="57" xfId="0" applyNumberFormat="1" applyFont="1" applyFill="1" applyBorder="1" applyAlignment="1">
      <alignment horizontal="left" vertical="center"/>
    </xf>
    <xf numFmtId="1" fontId="45" fillId="16" borderId="57" xfId="0" applyNumberFormat="1" applyFont="1" applyFill="1" applyBorder="1" applyAlignment="1">
      <alignment horizontal="right" vertical="center" wrapText="1"/>
    </xf>
    <xf numFmtId="4" fontId="45" fillId="16" borderId="61" xfId="0" applyNumberFormat="1" applyFont="1" applyFill="1" applyBorder="1" applyAlignment="1">
      <alignment horizontal="right" vertical="center"/>
    </xf>
    <xf numFmtId="0" fontId="80" fillId="16" borderId="5" xfId="12" applyNumberFormat="1" applyFont="1" applyFill="1" applyBorder="1" applyAlignment="1">
      <alignment horizontal="center" vertical="center" wrapText="1"/>
    </xf>
    <xf numFmtId="0" fontId="45" fillId="16" borderId="5" xfId="12" applyNumberFormat="1" applyFont="1" applyFill="1" applyBorder="1" applyAlignment="1">
      <alignment horizontal="center" vertical="center" wrapText="1"/>
    </xf>
    <xf numFmtId="0" fontId="80" fillId="11" borderId="5" xfId="12" applyNumberFormat="1" applyFont="1" applyFill="1" applyBorder="1" applyAlignment="1">
      <alignment horizontal="center" vertical="center" wrapText="1"/>
    </xf>
    <xf numFmtId="0" fontId="45" fillId="11" borderId="5" xfId="12" applyNumberFormat="1" applyFont="1" applyFill="1" applyBorder="1" applyAlignment="1">
      <alignment horizontal="center" vertical="center" wrapText="1"/>
    </xf>
    <xf numFmtId="0" fontId="45" fillId="11" borderId="5" xfId="0" applyFont="1" applyFill="1" applyBorder="1" applyAlignment="1">
      <alignment horizontal="center" vertical="center" wrapText="1"/>
    </xf>
    <xf numFmtId="0" fontId="80" fillId="11" borderId="6" xfId="12" applyNumberFormat="1" applyFont="1" applyFill="1" applyBorder="1" applyAlignment="1">
      <alignment horizontal="center" vertical="center" wrapText="1"/>
    </xf>
    <xf numFmtId="0" fontId="45" fillId="11" borderId="6" xfId="12" applyNumberFormat="1" applyFont="1" applyFill="1" applyBorder="1" applyAlignment="1">
      <alignment horizontal="center" vertical="center" wrapText="1"/>
    </xf>
    <xf numFmtId="0" fontId="45" fillId="11" borderId="6" xfId="0" applyFont="1" applyFill="1" applyBorder="1" applyAlignment="1">
      <alignment horizontal="center" vertical="center" wrapText="1"/>
    </xf>
    <xf numFmtId="0" fontId="54" fillId="18" borderId="5" xfId="0" applyFont="1" applyFill="1" applyBorder="1" applyAlignment="1">
      <alignment horizontal="left" vertical="center" wrapText="1"/>
    </xf>
    <xf numFmtId="0" fontId="80" fillId="18" borderId="5" xfId="12" applyNumberFormat="1" applyFont="1" applyFill="1" applyBorder="1" applyAlignment="1">
      <alignment horizontal="center" vertical="center" wrapText="1"/>
    </xf>
    <xf numFmtId="0" fontId="45" fillId="18" borderId="5" xfId="12" applyNumberFormat="1" applyFont="1" applyFill="1" applyBorder="1" applyAlignment="1">
      <alignment horizontal="center" vertical="center" wrapText="1"/>
    </xf>
    <xf numFmtId="2" fontId="81" fillId="18" borderId="5" xfId="0" applyNumberFormat="1" applyFont="1" applyFill="1" applyBorder="1" applyAlignment="1">
      <alignment horizontal="center" vertical="center"/>
    </xf>
    <xf numFmtId="0" fontId="54" fillId="28" borderId="1" xfId="0" applyFont="1" applyFill="1" applyBorder="1" applyAlignment="1">
      <alignment horizontal="left" vertical="center" wrapText="1"/>
    </xf>
    <xf numFmtId="0" fontId="80" fillId="28" borderId="1" xfId="12" applyNumberFormat="1" applyFont="1" applyFill="1" applyBorder="1" applyAlignment="1">
      <alignment horizontal="center" vertical="center" wrapText="1"/>
    </xf>
    <xf numFmtId="0" fontId="45" fillId="28" borderId="1" xfId="12" applyNumberFormat="1" applyFont="1" applyFill="1" applyBorder="1" applyAlignment="1">
      <alignment horizontal="center" vertical="center" wrapText="1"/>
    </xf>
    <xf numFmtId="2" fontId="81" fillId="28" borderId="1" xfId="0" applyNumberFormat="1" applyFont="1" applyFill="1" applyBorder="1" applyAlignment="1">
      <alignment horizontal="center" vertical="center"/>
    </xf>
    <xf numFmtId="0" fontId="54" fillId="18" borderId="1" xfId="0" applyFont="1" applyFill="1" applyBorder="1" applyAlignment="1">
      <alignment horizontal="left" vertical="center" wrapText="1"/>
    </xf>
    <xf numFmtId="0" fontId="80" fillId="18" borderId="1" xfId="12" applyNumberFormat="1" applyFont="1" applyFill="1" applyBorder="1" applyAlignment="1">
      <alignment horizontal="center" vertical="center" wrapText="1"/>
    </xf>
    <xf numFmtId="0" fontId="45" fillId="18" borderId="1" xfId="12" applyNumberFormat="1" applyFont="1" applyFill="1" applyBorder="1" applyAlignment="1">
      <alignment horizontal="center" vertical="center" wrapText="1"/>
    </xf>
    <xf numFmtId="2" fontId="81" fillId="18" borderId="1" xfId="0" applyNumberFormat="1" applyFont="1" applyFill="1" applyBorder="1" applyAlignment="1">
      <alignment horizontal="center" vertical="center"/>
    </xf>
    <xf numFmtId="0" fontId="54" fillId="24" borderId="1" xfId="0" applyFont="1" applyFill="1" applyBorder="1" applyAlignment="1">
      <alignment horizontal="left" vertical="center" wrapText="1"/>
    </xf>
    <xf numFmtId="0" fontId="80" fillId="24" borderId="1" xfId="12" applyNumberFormat="1" applyFont="1" applyFill="1" applyBorder="1" applyAlignment="1">
      <alignment horizontal="center" vertical="center" wrapText="1"/>
    </xf>
    <xf numFmtId="0" fontId="45" fillId="24" borderId="1" xfId="12" applyNumberFormat="1" applyFont="1" applyFill="1" applyBorder="1" applyAlignment="1">
      <alignment horizontal="center" vertical="center" wrapText="1"/>
    </xf>
    <xf numFmtId="2" fontId="81" fillId="24" borderId="1" xfId="0" applyNumberFormat="1" applyFont="1" applyFill="1" applyBorder="1" applyAlignment="1">
      <alignment horizontal="center" vertical="center"/>
    </xf>
    <xf numFmtId="0" fontId="64" fillId="25" borderId="1" xfId="0" applyFont="1" applyFill="1" applyBorder="1" applyAlignment="1">
      <alignment horizontal="center" vertical="center"/>
    </xf>
    <xf numFmtId="0" fontId="64" fillId="25" borderId="1" xfId="0" applyFont="1" applyFill="1" applyBorder="1" applyAlignment="1">
      <alignment horizontal="left" vertical="center" wrapText="1"/>
    </xf>
    <xf numFmtId="0" fontId="64" fillId="25" borderId="1" xfId="12" applyNumberFormat="1" applyFont="1" applyFill="1" applyBorder="1" applyAlignment="1">
      <alignment horizontal="center" vertical="center" wrapText="1"/>
    </xf>
    <xf numFmtId="9" fontId="64" fillId="25" borderId="1" xfId="0" applyNumberFormat="1" applyFont="1" applyFill="1" applyBorder="1" applyAlignment="1">
      <alignment horizontal="center" vertical="center"/>
    </xf>
    <xf numFmtId="0" fontId="64" fillId="25" borderId="5" xfId="0" applyFont="1" applyFill="1" applyBorder="1" applyAlignment="1">
      <alignment horizontal="center" vertical="center" wrapText="1"/>
    </xf>
    <xf numFmtId="2" fontId="64" fillId="25" borderId="1" xfId="0" applyNumberFormat="1" applyFont="1" applyFill="1" applyBorder="1" applyAlignment="1">
      <alignment horizontal="center" vertical="center"/>
    </xf>
    <xf numFmtId="0" fontId="54" fillId="29" borderId="1" xfId="0" applyFont="1" applyFill="1" applyBorder="1" applyAlignment="1">
      <alignment horizontal="left" vertical="center" wrapText="1"/>
    </xf>
    <xf numFmtId="0" fontId="80" fillId="29" borderId="1" xfId="12" applyNumberFormat="1" applyFont="1" applyFill="1" applyBorder="1" applyAlignment="1">
      <alignment horizontal="center" vertical="center" wrapText="1"/>
    </xf>
    <xf numFmtId="0" fontId="45" fillId="29" borderId="1" xfId="12" applyNumberFormat="1" applyFont="1" applyFill="1" applyBorder="1" applyAlignment="1">
      <alignment horizontal="center" vertical="center" wrapText="1"/>
    </xf>
    <xf numFmtId="2" fontId="81" fillId="29" borderId="1" xfId="0" applyNumberFormat="1" applyFont="1" applyFill="1" applyBorder="1" applyAlignment="1">
      <alignment horizontal="center" vertical="center"/>
    </xf>
    <xf numFmtId="0" fontId="64" fillId="27" borderId="1" xfId="0" applyFont="1" applyFill="1" applyBorder="1" applyAlignment="1">
      <alignment horizontal="center" vertical="center"/>
    </xf>
    <xf numFmtId="0" fontId="64" fillId="27" borderId="1" xfId="0" applyFont="1" applyFill="1" applyBorder="1" applyAlignment="1">
      <alignment horizontal="left" vertical="center" wrapText="1"/>
    </xf>
    <xf numFmtId="0" fontId="64" fillId="27" borderId="1" xfId="12" applyNumberFormat="1" applyFont="1" applyFill="1" applyBorder="1" applyAlignment="1">
      <alignment horizontal="center" vertical="center" wrapText="1"/>
    </xf>
    <xf numFmtId="9" fontId="64" fillId="27" borderId="1" xfId="0" applyNumberFormat="1" applyFont="1" applyFill="1" applyBorder="1" applyAlignment="1">
      <alignment horizontal="center" vertical="center"/>
    </xf>
    <xf numFmtId="0" fontId="64" fillId="27" borderId="1" xfId="0" applyFont="1" applyFill="1" applyBorder="1" applyAlignment="1">
      <alignment horizontal="center" vertical="center" wrapText="1"/>
    </xf>
    <xf numFmtId="0" fontId="64" fillId="26" borderId="1" xfId="0" applyFont="1" applyFill="1" applyBorder="1" applyAlignment="1">
      <alignment horizontal="center" vertical="center"/>
    </xf>
    <xf numFmtId="0" fontId="64" fillId="26" borderId="1" xfId="0" applyFont="1" applyFill="1" applyBorder="1" applyAlignment="1">
      <alignment horizontal="left" vertical="center" wrapText="1"/>
    </xf>
    <xf numFmtId="0" fontId="64" fillId="26" borderId="1" xfId="12" applyNumberFormat="1" applyFont="1" applyFill="1" applyBorder="1" applyAlignment="1">
      <alignment horizontal="center" vertical="center" wrapText="1"/>
    </xf>
    <xf numFmtId="9" fontId="64" fillId="26" borderId="1" xfId="0" applyNumberFormat="1" applyFont="1" applyFill="1" applyBorder="1" applyAlignment="1">
      <alignment horizontal="center" vertical="center"/>
    </xf>
    <xf numFmtId="0" fontId="64" fillId="26" borderId="5" xfId="0" applyFont="1" applyFill="1" applyBorder="1" applyAlignment="1">
      <alignment horizontal="center" vertical="center" wrapText="1"/>
    </xf>
    <xf numFmtId="0" fontId="54" fillId="16" borderId="1" xfId="0" applyFont="1" applyFill="1" applyBorder="1" applyAlignment="1">
      <alignment horizontal="left" vertical="center" wrapText="1"/>
    </xf>
    <xf numFmtId="0" fontId="80" fillId="16" borderId="1" xfId="12" applyNumberFormat="1" applyFont="1" applyFill="1" applyBorder="1" applyAlignment="1">
      <alignment horizontal="center" vertical="center" wrapText="1"/>
    </xf>
    <xf numFmtId="0" fontId="45" fillId="16" borderId="1" xfId="12" applyNumberFormat="1" applyFont="1" applyFill="1" applyBorder="1" applyAlignment="1">
      <alignment horizontal="center" vertical="center" wrapText="1"/>
    </xf>
    <xf numFmtId="0" fontId="54" fillId="3" borderId="6" xfId="0" applyFont="1" applyFill="1" applyBorder="1" applyAlignment="1">
      <alignment horizontal="left" vertical="center" wrapText="1"/>
    </xf>
    <xf numFmtId="0" fontId="80" fillId="3" borderId="6" xfId="12" applyNumberFormat="1" applyFont="1" applyFill="1" applyBorder="1" applyAlignment="1">
      <alignment horizontal="center" vertical="center" wrapText="1"/>
    </xf>
    <xf numFmtId="0" fontId="45" fillId="3" borderId="6" xfId="12" applyNumberFormat="1" applyFont="1" applyFill="1" applyBorder="1" applyAlignment="1">
      <alignment horizontal="center" vertical="center" wrapText="1"/>
    </xf>
    <xf numFmtId="0" fontId="54" fillId="16" borderId="5" xfId="0" applyFont="1" applyFill="1" applyBorder="1" applyAlignment="1">
      <alignment horizontal="left" vertical="center" wrapText="1"/>
    </xf>
    <xf numFmtId="2" fontId="81" fillId="16" borderId="1" xfId="0" applyNumberFormat="1" applyFont="1" applyFill="1" applyBorder="1" applyAlignment="1">
      <alignment horizontal="center" vertical="center"/>
    </xf>
    <xf numFmtId="0" fontId="45" fillId="16" borderId="1" xfId="0" applyFont="1" applyFill="1" applyBorder="1" applyAlignment="1">
      <alignment horizontal="left" vertical="center" wrapText="1"/>
    </xf>
    <xf numFmtId="9" fontId="45" fillId="16" borderId="1" xfId="0" applyNumberFormat="1" applyFont="1" applyFill="1" applyBorder="1" applyAlignment="1">
      <alignment horizontal="center" vertical="center"/>
    </xf>
    <xf numFmtId="0" fontId="45" fillId="16" borderId="1" xfId="0" applyFont="1" applyFill="1" applyBorder="1" applyAlignment="1">
      <alignment horizontal="center" vertical="center" wrapText="1"/>
    </xf>
    <xf numFmtId="2" fontId="81" fillId="16" borderId="5" xfId="11" applyNumberFormat="1" applyFont="1" applyFill="1" applyBorder="1" applyAlignment="1">
      <alignment horizontal="center" vertical="center"/>
    </xf>
    <xf numFmtId="2" fontId="81" fillId="16" borderId="1" xfId="11" applyNumberFormat="1" applyFont="1" applyFill="1" applyBorder="1" applyAlignment="1">
      <alignment horizontal="center" vertical="center"/>
    </xf>
    <xf numFmtId="0" fontId="81" fillId="16" borderId="24" xfId="0" applyFont="1" applyFill="1" applyBorder="1" applyAlignment="1">
      <alignment wrapText="1"/>
    </xf>
    <xf numFmtId="2" fontId="81" fillId="16" borderId="6" xfId="11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68" fillId="0" borderId="0" xfId="0" applyFont="1" applyBorder="1" applyAlignment="1">
      <alignment vertical="center" wrapText="1"/>
    </xf>
    <xf numFmtId="0" fontId="0" fillId="0" borderId="0" xfId="0" applyFont="1"/>
    <xf numFmtId="0" fontId="0" fillId="0" borderId="1" xfId="0" applyFill="1" applyBorder="1"/>
    <xf numFmtId="2" fontId="0" fillId="22" borderId="1" xfId="0" applyNumberFormat="1" applyFont="1" applyFill="1" applyBorder="1" applyAlignment="1">
      <alignment horizontal="left" vertical="center" wrapText="1"/>
    </xf>
    <xf numFmtId="2" fontId="0" fillId="34" borderId="1" xfId="0" applyNumberFormat="1" applyFont="1" applyFill="1" applyBorder="1" applyAlignment="1">
      <alignment horizontal="left" vertical="center" wrapText="1"/>
    </xf>
    <xf numFmtId="2" fontId="45" fillId="33" borderId="1" xfId="0" applyNumberFormat="1" applyFont="1" applyFill="1" applyBorder="1" applyAlignment="1">
      <alignment horizontal="left" vertical="center" wrapText="1"/>
    </xf>
    <xf numFmtId="2" fontId="0" fillId="32" borderId="1" xfId="0" applyNumberFormat="1" applyFont="1" applyFill="1" applyBorder="1" applyAlignment="1">
      <alignment horizontal="left" vertical="center" wrapText="1"/>
    </xf>
    <xf numFmtId="0" fontId="23" fillId="16" borderId="5" xfId="6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ill="1"/>
    <xf numFmtId="4" fontId="87" fillId="0" borderId="10" xfId="0" applyNumberFormat="1" applyFont="1" applyBorder="1" applyAlignment="1">
      <alignment horizontal="center" vertical="center" wrapText="1"/>
    </xf>
    <xf numFmtId="4" fontId="87" fillId="2" borderId="8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0" fillId="0" borderId="1" xfId="0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9" fontId="0" fillId="0" borderId="35" xfId="0" applyNumberFormat="1" applyBorder="1" applyAlignment="1">
      <alignment horizontal="right" vertical="center"/>
    </xf>
    <xf numFmtId="1" fontId="45" fillId="16" borderId="67" xfId="0" applyNumberFormat="1" applyFont="1" applyFill="1" applyBorder="1" applyAlignment="1">
      <alignment horizontal="center" vertical="center"/>
    </xf>
    <xf numFmtId="1" fontId="45" fillId="16" borderId="68" xfId="0" applyNumberFormat="1" applyFont="1" applyFill="1" applyBorder="1" applyAlignment="1">
      <alignment horizontal="left" vertical="center"/>
    </xf>
    <xf numFmtId="1" fontId="45" fillId="16" borderId="68" xfId="0" applyNumberFormat="1" applyFont="1" applyFill="1" applyBorder="1" applyAlignment="1">
      <alignment horizontal="right" vertical="center" wrapText="1"/>
    </xf>
    <xf numFmtId="9" fontId="45" fillId="16" borderId="69" xfId="0" applyNumberFormat="1" applyFont="1" applyFill="1" applyBorder="1" applyAlignment="1">
      <alignment horizontal="right" vertical="center"/>
    </xf>
    <xf numFmtId="4" fontId="45" fillId="16" borderId="72" xfId="0" applyNumberFormat="1" applyFont="1" applyFill="1" applyBorder="1" applyAlignment="1">
      <alignment horizontal="right" vertical="center"/>
    </xf>
    <xf numFmtId="9" fontId="45" fillId="16" borderId="73" xfId="0" applyNumberFormat="1" applyFont="1" applyFill="1" applyBorder="1" applyAlignment="1">
      <alignment horizontal="right" vertical="center"/>
    </xf>
    <xf numFmtId="2" fontId="81" fillId="0" borderId="6" xfId="11" applyNumberFormat="1" applyFont="1" applyFill="1" applyBorder="1" applyAlignment="1">
      <alignment horizontal="center" vertical="center"/>
    </xf>
    <xf numFmtId="2" fontId="68" fillId="0" borderId="26" xfId="0" applyNumberFormat="1" applyFont="1" applyBorder="1"/>
    <xf numFmtId="2" fontId="75" fillId="0" borderId="17" xfId="0" applyNumberFormat="1" applyFont="1" applyBorder="1" applyAlignment="1">
      <alignment horizontal="center" vertical="center" wrapText="1"/>
    </xf>
    <xf numFmtId="2" fontId="45" fillId="11" borderId="5" xfId="0" applyNumberFormat="1" applyFont="1" applyFill="1" applyBorder="1" applyAlignment="1">
      <alignment horizontal="center" vertical="center"/>
    </xf>
    <xf numFmtId="2" fontId="45" fillId="11" borderId="6" xfId="0" applyNumberFormat="1" applyFont="1" applyFill="1" applyBorder="1" applyAlignment="1">
      <alignment horizontal="center" vertical="center"/>
    </xf>
    <xf numFmtId="2" fontId="45" fillId="0" borderId="6" xfId="0" applyNumberFormat="1" applyFont="1" applyBorder="1" applyAlignment="1">
      <alignment horizontal="center" vertical="center"/>
    </xf>
    <xf numFmtId="2" fontId="64" fillId="27" borderId="1" xfId="0" applyNumberFormat="1" applyFont="1" applyFill="1" applyBorder="1" applyAlignment="1">
      <alignment horizontal="center" vertical="center"/>
    </xf>
    <xf numFmtId="2" fontId="64" fillId="26" borderId="1" xfId="0" applyNumberFormat="1" applyFont="1" applyFill="1" applyBorder="1" applyAlignment="1">
      <alignment horizontal="center" vertical="center"/>
    </xf>
    <xf numFmtId="2" fontId="45" fillId="3" borderId="6" xfId="0" applyNumberFormat="1" applyFont="1" applyFill="1" applyBorder="1" applyAlignment="1">
      <alignment horizontal="center" vertical="center"/>
    </xf>
    <xf numFmtId="2" fontId="45" fillId="16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0" xfId="0" applyNumberFormat="1"/>
    <xf numFmtId="49" fontId="0" fillId="0" borderId="1" xfId="4" applyNumberFormat="1" applyFont="1" applyBorder="1" applyAlignment="1">
      <alignment horizontal="left" wrapText="1"/>
    </xf>
    <xf numFmtId="0" fontId="80" fillId="16" borderId="1" xfId="12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2" fontId="88" fillId="0" borderId="6" xfId="0" applyNumberFormat="1" applyFont="1" applyBorder="1" applyAlignment="1">
      <alignment horizontal="center" vertical="center"/>
    </xf>
    <xf numFmtId="0" fontId="81" fillId="16" borderId="1" xfId="0" applyFont="1" applyFill="1" applyBorder="1" applyAlignment="1">
      <alignment horizontal="center" vertical="center" wrapText="1"/>
    </xf>
    <xf numFmtId="0" fontId="81" fillId="16" borderId="1" xfId="0" applyFont="1" applyFill="1" applyBorder="1" applyAlignment="1">
      <alignment horizontal="left" vertical="center" wrapText="1"/>
    </xf>
    <xf numFmtId="9" fontId="81" fillId="16" borderId="1" xfId="0" applyNumberFormat="1" applyFont="1" applyFill="1" applyBorder="1" applyAlignment="1">
      <alignment horizontal="center" vertical="center" wrapText="1"/>
    </xf>
    <xf numFmtId="2" fontId="81" fillId="16" borderId="1" xfId="0" applyNumberFormat="1" applyFont="1" applyFill="1" applyBorder="1" applyAlignment="1">
      <alignment horizontal="center" vertical="center" wrapText="1"/>
    </xf>
    <xf numFmtId="0" fontId="81" fillId="0" borderId="1" xfId="0" applyFont="1" applyFill="1" applyBorder="1" applyAlignment="1">
      <alignment horizontal="center" vertical="center" wrapText="1"/>
    </xf>
    <xf numFmtId="0" fontId="45" fillId="16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/>
    </xf>
    <xf numFmtId="0" fontId="18" fillId="11" borderId="5" xfId="0" applyFont="1" applyFill="1" applyBorder="1" applyAlignment="1">
      <alignment horizontal="left" vertical="center" wrapText="1"/>
    </xf>
    <xf numFmtId="9" fontId="18" fillId="11" borderId="5" xfId="0" applyNumberFormat="1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left" vertical="center" wrapText="1"/>
    </xf>
    <xf numFmtId="9" fontId="18" fillId="11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45" fillId="0" borderId="6" xfId="15" applyFont="1" applyFill="1" applyBorder="1" applyAlignment="1">
      <alignment horizontal="left" wrapText="1"/>
    </xf>
    <xf numFmtId="9" fontId="18" fillId="0" borderId="6" xfId="0" applyNumberFormat="1" applyFont="1" applyFill="1" applyBorder="1" applyAlignment="1">
      <alignment horizontal="center" vertical="center"/>
    </xf>
    <xf numFmtId="0" fontId="18" fillId="18" borderId="5" xfId="0" applyFont="1" applyFill="1" applyBorder="1" applyAlignment="1">
      <alignment horizontal="center" vertical="center"/>
    </xf>
    <xf numFmtId="9" fontId="18" fillId="18" borderId="5" xfId="0" applyNumberFormat="1" applyFont="1" applyFill="1" applyBorder="1" applyAlignment="1">
      <alignment horizontal="center" vertical="center"/>
    </xf>
    <xf numFmtId="0" fontId="18" fillId="18" borderId="5" xfId="0" applyFont="1" applyFill="1" applyBorder="1" applyAlignment="1">
      <alignment horizontal="center" vertical="center" wrapText="1"/>
    </xf>
    <xf numFmtId="0" fontId="18" fillId="24" borderId="1" xfId="0" applyFont="1" applyFill="1" applyBorder="1" applyAlignment="1">
      <alignment horizontal="center" vertical="center"/>
    </xf>
    <xf numFmtId="9" fontId="18" fillId="24" borderId="1" xfId="0" applyNumberFormat="1" applyFont="1" applyFill="1" applyBorder="1" applyAlignment="1">
      <alignment horizontal="center" vertical="center"/>
    </xf>
    <xf numFmtId="0" fontId="18" fillId="24" borderId="5" xfId="0" applyFont="1" applyFill="1" applyBorder="1" applyAlignment="1">
      <alignment horizontal="center" vertical="center" wrapText="1"/>
    </xf>
    <xf numFmtId="0" fontId="18" fillId="28" borderId="1" xfId="0" applyFont="1" applyFill="1" applyBorder="1" applyAlignment="1">
      <alignment horizontal="center" vertical="center"/>
    </xf>
    <xf numFmtId="9" fontId="18" fillId="28" borderId="1" xfId="0" applyNumberFormat="1" applyFont="1" applyFill="1" applyBorder="1" applyAlignment="1">
      <alignment horizontal="center" vertical="center"/>
    </xf>
    <xf numFmtId="0" fontId="18" fillId="28" borderId="5" xfId="0" applyFont="1" applyFill="1" applyBorder="1" applyAlignment="1">
      <alignment horizontal="center" vertical="center" wrapText="1"/>
    </xf>
    <xf numFmtId="0" fontId="18" fillId="18" borderId="1" xfId="0" applyFont="1" applyFill="1" applyBorder="1" applyAlignment="1">
      <alignment horizontal="center" vertical="center"/>
    </xf>
    <xf numFmtId="9" fontId="18" fillId="18" borderId="1" xfId="0" applyNumberFormat="1" applyFont="1" applyFill="1" applyBorder="1" applyAlignment="1">
      <alignment horizontal="center" vertical="center"/>
    </xf>
    <xf numFmtId="0" fontId="18" fillId="29" borderId="1" xfId="0" applyFont="1" applyFill="1" applyBorder="1" applyAlignment="1">
      <alignment horizontal="center" vertical="center"/>
    </xf>
    <xf numFmtId="9" fontId="18" fillId="29" borderId="1" xfId="0" applyNumberFormat="1" applyFont="1" applyFill="1" applyBorder="1" applyAlignment="1">
      <alignment horizontal="center" vertical="center"/>
    </xf>
    <xf numFmtId="0" fontId="18" fillId="29" borderId="5" xfId="0" applyFont="1" applyFill="1" applyBorder="1" applyAlignment="1">
      <alignment horizontal="center" vertical="center" wrapText="1"/>
    </xf>
    <xf numFmtId="2" fontId="18" fillId="18" borderId="1" xfId="0" applyNumberFormat="1" applyFont="1" applyFill="1" applyBorder="1" applyAlignment="1">
      <alignment horizontal="center" vertical="center"/>
    </xf>
    <xf numFmtId="2" fontId="18" fillId="24" borderId="1" xfId="0" applyNumberFormat="1" applyFont="1" applyFill="1" applyBorder="1" applyAlignment="1">
      <alignment horizontal="center" vertical="center"/>
    </xf>
    <xf numFmtId="2" fontId="18" fillId="28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9" fontId="18" fillId="0" borderId="1" xfId="0" applyNumberFormat="1" applyFont="1" applyBorder="1" applyAlignment="1">
      <alignment horizontal="center" vertical="center"/>
    </xf>
    <xf numFmtId="0" fontId="18" fillId="16" borderId="1" xfId="0" applyFont="1" applyFill="1" applyBorder="1" applyAlignment="1">
      <alignment horizontal="center" vertical="center"/>
    </xf>
    <xf numFmtId="9" fontId="18" fillId="16" borderId="1" xfId="0" applyNumberFormat="1" applyFont="1" applyFill="1" applyBorder="1" applyAlignment="1">
      <alignment horizontal="center" vertical="center"/>
    </xf>
    <xf numFmtId="0" fontId="18" fillId="16" borderId="5" xfId="0" applyFont="1" applyFill="1" applyBorder="1" applyAlignment="1">
      <alignment horizontal="center" vertical="center" wrapText="1"/>
    </xf>
    <xf numFmtId="2" fontId="18" fillId="16" borderId="1" xfId="0" applyNumberFormat="1" applyFont="1" applyFill="1" applyBorder="1" applyAlignment="1">
      <alignment horizontal="center" vertical="center"/>
    </xf>
    <xf numFmtId="9" fontId="18" fillId="3" borderId="6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16" borderId="5" xfId="0" applyFont="1" applyFill="1" applyBorder="1" applyAlignment="1">
      <alignment horizontal="center" vertical="center"/>
    </xf>
    <xf numFmtId="9" fontId="18" fillId="16" borderId="5" xfId="0" applyNumberFormat="1" applyFont="1" applyFill="1" applyBorder="1" applyAlignment="1">
      <alignment horizontal="center" vertical="center"/>
    </xf>
    <xf numFmtId="2" fontId="18" fillId="16" borderId="5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8" fillId="16" borderId="1" xfId="0" applyFont="1" applyFill="1" applyBorder="1" applyAlignment="1">
      <alignment horizontal="center" vertical="center" wrapText="1"/>
    </xf>
    <xf numFmtId="9" fontId="18" fillId="0" borderId="6" xfId="0" applyNumberFormat="1" applyFont="1" applyBorder="1" applyAlignment="1">
      <alignment horizontal="center" vertical="center"/>
    </xf>
    <xf numFmtId="0" fontId="18" fillId="16" borderId="5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16" borderId="1" xfId="0" applyFont="1" applyFill="1" applyBorder="1" applyAlignment="1">
      <alignment horizontal="left" vertical="center" wrapText="1"/>
    </xf>
    <xf numFmtId="2" fontId="18" fillId="0" borderId="1" xfId="11" applyNumberFormat="1" applyFont="1" applyBorder="1" applyAlignment="1">
      <alignment horizontal="center" vertical="center"/>
    </xf>
    <xf numFmtId="0" fontId="18" fillId="16" borderId="6" xfId="0" applyFont="1" applyFill="1" applyBorder="1" applyAlignment="1">
      <alignment horizontal="center" vertical="center"/>
    </xf>
    <xf numFmtId="9" fontId="18" fillId="16" borderId="6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0" fontId="81" fillId="0" borderId="6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0" fontId="17" fillId="0" borderId="0" xfId="16" applyNumberFormat="1" applyFill="1" applyBorder="1"/>
    <xf numFmtId="0" fontId="65" fillId="0" borderId="0" xfId="16" applyFont="1" applyFill="1" applyBorder="1" applyAlignment="1">
      <alignment horizontal="left"/>
    </xf>
    <xf numFmtId="0" fontId="17" fillId="0" borderId="0" xfId="16" applyFill="1" applyBorder="1"/>
    <xf numFmtId="0" fontId="17" fillId="0" borderId="0" xfId="16" applyFill="1" applyBorder="1" applyAlignment="1">
      <alignment horizontal="center" vertical="center" wrapText="1"/>
    </xf>
    <xf numFmtId="0" fontId="49" fillId="0" borderId="15" xfId="16" applyFont="1" applyFill="1" applyBorder="1" applyAlignment="1">
      <alignment horizontal="center" vertical="center" wrapText="1"/>
    </xf>
    <xf numFmtId="0" fontId="65" fillId="0" borderId="5" xfId="16" applyFont="1" applyFill="1" applyBorder="1" applyAlignment="1">
      <alignment horizontal="left"/>
    </xf>
    <xf numFmtId="10" fontId="17" fillId="0" borderId="0" xfId="16" applyNumberFormat="1" applyFill="1" applyBorder="1" applyAlignment="1">
      <alignment wrapText="1"/>
    </xf>
    <xf numFmtId="10" fontId="65" fillId="0" borderId="0" xfId="16" applyNumberFormat="1" applyFont="1" applyFill="1" applyBorder="1" applyAlignment="1">
      <alignment horizontal="left"/>
    </xf>
    <xf numFmtId="0" fontId="17" fillId="13" borderId="1" xfId="16" applyFont="1" applyFill="1" applyBorder="1" applyAlignment="1" applyProtection="1">
      <alignment horizontal="center" vertical="center" wrapText="1"/>
    </xf>
    <xf numFmtId="0" fontId="17" fillId="0" borderId="0" xfId="16" applyFill="1" applyBorder="1" applyAlignment="1">
      <alignment horizontal="center" vertical="center"/>
    </xf>
    <xf numFmtId="0" fontId="28" fillId="0" borderId="18" xfId="6" applyFont="1" applyFill="1" applyBorder="1" applyAlignment="1">
      <alignment horizontal="center" vertical="center" wrapText="1"/>
    </xf>
    <xf numFmtId="0" fontId="53" fillId="0" borderId="0" xfId="6" applyFont="1" applyFill="1" applyBorder="1" applyAlignment="1">
      <alignment horizontal="center" vertical="center" wrapText="1"/>
    </xf>
    <xf numFmtId="0" fontId="28" fillId="0" borderId="0" xfId="6" applyFont="1" applyFill="1" applyBorder="1" applyAlignment="1">
      <alignment horizontal="right" vertical="center" wrapText="1"/>
    </xf>
    <xf numFmtId="0" fontId="35" fillId="0" borderId="0" xfId="6" applyFill="1" applyBorder="1" applyAlignment="1">
      <alignment horizontal="right" vertical="center" wrapText="1"/>
    </xf>
    <xf numFmtId="9" fontId="35" fillId="0" borderId="0" xfId="6" applyNumberFormat="1" applyFill="1" applyBorder="1" applyAlignment="1">
      <alignment horizontal="center" vertical="center" wrapText="1"/>
    </xf>
    <xf numFmtId="0" fontId="47" fillId="30" borderId="1" xfId="6" applyFont="1" applyFill="1" applyBorder="1" applyAlignment="1">
      <alignment horizontal="center" vertical="center" wrapText="1"/>
    </xf>
    <xf numFmtId="4" fontId="47" fillId="30" borderId="1" xfId="6" applyNumberFormat="1" applyFont="1" applyFill="1" applyBorder="1" applyAlignment="1">
      <alignment horizontal="center" vertical="center" wrapText="1"/>
    </xf>
    <xf numFmtId="0" fontId="16" fillId="30" borderId="1" xfId="6" applyFont="1" applyFill="1" applyBorder="1" applyAlignment="1">
      <alignment horizontal="center" vertical="center" wrapText="1"/>
    </xf>
    <xf numFmtId="0" fontId="35" fillId="30" borderId="1" xfId="6" applyFill="1" applyBorder="1" applyAlignment="1">
      <alignment horizontal="right" vertical="center" wrapText="1"/>
    </xf>
    <xf numFmtId="0" fontId="45" fillId="30" borderId="1" xfId="6" applyFont="1" applyFill="1" applyBorder="1" applyAlignment="1">
      <alignment horizontal="right" vertical="center" wrapText="1"/>
    </xf>
    <xf numFmtId="9" fontId="35" fillId="30" borderId="1" xfId="6" applyNumberFormat="1" applyFill="1" applyBorder="1" applyAlignment="1">
      <alignment horizontal="center" vertical="center" wrapText="1"/>
    </xf>
    <xf numFmtId="4" fontId="35" fillId="30" borderId="1" xfId="6" applyNumberFormat="1" applyFill="1" applyBorder="1" applyAlignment="1">
      <alignment horizontal="right" vertical="center" wrapText="1"/>
    </xf>
    <xf numFmtId="0" fontId="53" fillId="30" borderId="1" xfId="6" applyFont="1" applyFill="1" applyBorder="1" applyAlignment="1">
      <alignment horizontal="center" vertical="center" wrapText="1"/>
    </xf>
    <xf numFmtId="0" fontId="16" fillId="30" borderId="1" xfId="6" applyFont="1" applyFill="1" applyBorder="1" applyAlignment="1">
      <alignment horizontal="right" vertical="center" wrapText="1"/>
    </xf>
    <xf numFmtId="0" fontId="15" fillId="30" borderId="1" xfId="6" applyFont="1" applyFill="1" applyBorder="1" applyAlignment="1">
      <alignment horizontal="center" vertical="center" wrapText="1"/>
    </xf>
    <xf numFmtId="0" fontId="64" fillId="23" borderId="1" xfId="0" applyFont="1" applyFill="1" applyBorder="1" applyAlignment="1">
      <alignment horizontal="left" vertical="top" wrapText="1"/>
    </xf>
    <xf numFmtId="0" fontId="45" fillId="22" borderId="1" xfId="0" applyFont="1" applyFill="1" applyBorder="1" applyAlignment="1">
      <alignment horizontal="left" vertical="top" wrapText="1"/>
    </xf>
    <xf numFmtId="4" fontId="14" fillId="0" borderId="8" xfId="0" applyNumberFormat="1" applyFont="1" applyFill="1" applyBorder="1" applyAlignment="1">
      <alignment horizontal="center" vertical="center"/>
    </xf>
    <xf numFmtId="4" fontId="14" fillId="0" borderId="8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 vertical="center"/>
    </xf>
    <xf numFmtId="2" fontId="75" fillId="0" borderId="17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45" xfId="0" applyFill="1" applyBorder="1"/>
    <xf numFmtId="0" fontId="78" fillId="0" borderId="62" xfId="0" applyFont="1" applyBorder="1" applyAlignment="1">
      <alignment horizontal="left" vertical="center"/>
    </xf>
    <xf numFmtId="0" fontId="92" fillId="0" borderId="62" xfId="12" applyNumberFormat="1" applyFont="1" applyBorder="1" applyAlignment="1">
      <alignment horizontal="center" vertical="center" wrapText="1"/>
    </xf>
    <xf numFmtId="0" fontId="56" fillId="0" borderId="62" xfId="12" applyNumberFormat="1" applyFont="1" applyBorder="1" applyAlignment="1">
      <alignment horizontal="center" vertical="center" wrapText="1"/>
    </xf>
    <xf numFmtId="9" fontId="42" fillId="0" borderId="62" xfId="0" applyNumberFormat="1" applyFont="1" applyBorder="1" applyAlignment="1">
      <alignment horizontal="center" vertical="center"/>
    </xf>
    <xf numFmtId="2" fontId="56" fillId="0" borderId="75" xfId="0" applyNumberFormat="1" applyFont="1" applyFill="1" applyBorder="1" applyAlignment="1">
      <alignment horizontal="center" vertical="center"/>
    </xf>
    <xf numFmtId="0" fontId="45" fillId="0" borderId="1" xfId="15" applyFont="1" applyFill="1" applyBorder="1" applyAlignment="1">
      <alignment horizontal="left" wrapText="1"/>
    </xf>
    <xf numFmtId="0" fontId="45" fillId="0" borderId="1" xfId="0" applyFont="1" applyFill="1" applyBorder="1" applyAlignment="1">
      <alignment horizontal="center" vertical="center" wrapText="1"/>
    </xf>
    <xf numFmtId="0" fontId="53" fillId="0" borderId="1" xfId="17" applyNumberFormat="1" applyFont="1" applyFill="1" applyBorder="1" applyAlignment="1" applyProtection="1">
      <alignment horizontal="justify" vertical="top" wrapText="1"/>
    </xf>
    <xf numFmtId="0" fontId="17" fillId="0" borderId="5" xfId="16" applyFill="1" applyBorder="1" applyAlignment="1" applyProtection="1">
      <alignment horizontal="center" vertical="center"/>
    </xf>
    <xf numFmtId="0" fontId="17" fillId="0" borderId="5" xfId="16" applyFill="1" applyBorder="1" applyAlignment="1" applyProtection="1">
      <alignment horizontal="center" vertical="center" wrapText="1"/>
    </xf>
    <xf numFmtId="0" fontId="45" fillId="3" borderId="1" xfId="16" applyFont="1" applyFill="1" applyBorder="1" applyAlignment="1" applyProtection="1">
      <alignment horizontal="center" vertical="center"/>
    </xf>
    <xf numFmtId="0" fontId="45" fillId="3" borderId="1" xfId="16" applyFont="1" applyFill="1" applyBorder="1" applyAlignment="1" applyProtection="1">
      <alignment horizontal="center" vertical="center" wrapText="1"/>
    </xf>
    <xf numFmtId="0" fontId="56" fillId="3" borderId="1" xfId="16" applyFont="1" applyFill="1" applyBorder="1" applyAlignment="1">
      <alignment horizontal="center" vertical="center" wrapText="1"/>
    </xf>
    <xf numFmtId="0" fontId="17" fillId="5" borderId="1" xfId="16" applyFill="1" applyBorder="1" applyAlignment="1" applyProtection="1">
      <alignment horizontal="center" vertical="center"/>
    </xf>
    <xf numFmtId="0" fontId="17" fillId="5" borderId="1" xfId="16" applyFont="1" applyFill="1" applyBorder="1" applyAlignment="1" applyProtection="1">
      <alignment horizontal="center" vertical="center" wrapText="1"/>
    </xf>
    <xf numFmtId="0" fontId="17" fillId="5" borderId="1" xfId="16" applyFill="1" applyBorder="1" applyAlignment="1" applyProtection="1">
      <alignment horizontal="center" vertical="center" wrapText="1"/>
    </xf>
    <xf numFmtId="2" fontId="12" fillId="31" borderId="1" xfId="0" applyNumberFormat="1" applyFont="1" applyFill="1" applyBorder="1" applyAlignment="1">
      <alignment horizontal="left" vertical="center" wrapText="1"/>
    </xf>
    <xf numFmtId="2" fontId="12" fillId="30" borderId="1" xfId="0" applyNumberFormat="1" applyFont="1" applyFill="1" applyBorder="1" applyAlignment="1">
      <alignment horizontal="left" vertical="center" wrapText="1"/>
    </xf>
    <xf numFmtId="2" fontId="12" fillId="32" borderId="1" xfId="0" applyNumberFormat="1" applyFont="1" applyFill="1" applyBorder="1" applyAlignment="1">
      <alignment horizontal="left" vertical="center" wrapText="1"/>
    </xf>
    <xf numFmtId="2" fontId="93" fillId="35" borderId="1" xfId="0" applyNumberFormat="1" applyFont="1" applyFill="1" applyBorder="1" applyAlignment="1">
      <alignment horizontal="left" vertical="center" wrapText="1"/>
    </xf>
    <xf numFmtId="2" fontId="61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49" fillId="0" borderId="76" xfId="0" applyFont="1" applyBorder="1" applyAlignment="1">
      <alignment horizontal="center" vertical="center" wrapText="1"/>
    </xf>
    <xf numFmtId="0" fontId="75" fillId="0" borderId="76" xfId="0" applyFont="1" applyBorder="1" applyAlignment="1">
      <alignment horizontal="center" vertical="center" wrapText="1"/>
    </xf>
    <xf numFmtId="9" fontId="49" fillId="0" borderId="76" xfId="0" applyNumberFormat="1" applyFont="1" applyBorder="1" applyAlignment="1">
      <alignment horizontal="center" vertical="center" wrapText="1"/>
    </xf>
    <xf numFmtId="2" fontId="75" fillId="0" borderId="77" xfId="0" applyNumberFormat="1" applyFont="1" applyFill="1" applyBorder="1" applyAlignment="1">
      <alignment horizontal="center" vertical="center" wrapText="1"/>
    </xf>
    <xf numFmtId="2" fontId="12" fillId="31" borderId="5" xfId="0" applyNumberFormat="1" applyFont="1" applyFill="1" applyBorder="1" applyAlignment="1">
      <alignment horizontal="left" vertical="center" wrapText="1"/>
    </xf>
    <xf numFmtId="2" fontId="93" fillId="35" borderId="6" xfId="0" applyNumberFormat="1" applyFont="1" applyFill="1" applyBorder="1" applyAlignment="1">
      <alignment horizontal="left" vertical="center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8" fillId="0" borderId="24" xfId="0" applyNumberFormat="1" applyFont="1" applyBorder="1" applyAlignment="1">
      <alignment horizontal="center" vertical="center"/>
    </xf>
    <xf numFmtId="0" fontId="68" fillId="0" borderId="18" xfId="0" applyNumberFormat="1" applyFont="1" applyBorder="1" applyAlignment="1">
      <alignment horizontal="center" vertical="center"/>
    </xf>
    <xf numFmtId="0" fontId="49" fillId="0" borderId="46" xfId="0" applyNumberFormat="1" applyFont="1" applyBorder="1" applyAlignment="1">
      <alignment horizontal="center" vertical="center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66" xfId="0" applyNumberFormat="1" applyFont="1" applyFill="1" applyBorder="1" applyAlignment="1">
      <alignment horizontal="center" vertical="center" wrapText="1"/>
    </xf>
    <xf numFmtId="0" fontId="0" fillId="0" borderId="66" xfId="0" applyNumberFormat="1" applyFill="1" applyBorder="1" applyAlignment="1">
      <alignment horizontal="center" vertical="center"/>
    </xf>
    <xf numFmtId="0" fontId="0" fillId="0" borderId="50" xfId="0" applyNumberFormat="1" applyFill="1" applyBorder="1" applyAlignment="1">
      <alignment horizontal="center" vertical="center"/>
    </xf>
    <xf numFmtId="0" fontId="30" fillId="0" borderId="24" xfId="0" applyFont="1" applyBorder="1" applyAlignment="1"/>
    <xf numFmtId="0" fontId="30" fillId="0" borderId="18" xfId="0" applyFont="1" applyBorder="1" applyAlignment="1"/>
    <xf numFmtId="4" fontId="38" fillId="0" borderId="0" xfId="2" applyNumberFormat="1" applyBorder="1" applyAlignment="1"/>
    <xf numFmtId="4" fontId="38" fillId="0" borderId="26" xfId="2" applyNumberFormat="1" applyBorder="1" applyAlignment="1"/>
    <xf numFmtId="0" fontId="50" fillId="0" borderId="62" xfId="6" applyFont="1" applyBorder="1" applyAlignment="1">
      <alignment vertical="center"/>
    </xf>
    <xf numFmtId="0" fontId="12" fillId="0" borderId="0" xfId="0" applyFont="1" applyBorder="1" applyAlignment="1"/>
    <xf numFmtId="0" fontId="72" fillId="0" borderId="0" xfId="16" applyFont="1" applyFill="1" applyBorder="1" applyAlignment="1">
      <alignment wrapText="1"/>
    </xf>
    <xf numFmtId="0" fontId="72" fillId="0" borderId="26" xfId="16" applyFont="1" applyFill="1" applyBorder="1" applyAlignment="1">
      <alignment wrapText="1"/>
    </xf>
    <xf numFmtId="0" fontId="65" fillId="0" borderId="1" xfId="16" applyFont="1" applyFill="1" applyBorder="1" applyAlignment="1">
      <alignment horizontal="left"/>
    </xf>
    <xf numFmtId="0" fontId="17" fillId="0" borderId="1" xfId="16" applyFill="1" applyBorder="1" applyAlignment="1" applyProtection="1">
      <alignment horizontal="center" vertical="center"/>
    </xf>
    <xf numFmtId="0" fontId="17" fillId="0" borderId="1" xfId="16" applyFill="1" applyBorder="1" applyAlignment="1" applyProtection="1">
      <alignment horizontal="center" vertical="center" wrapText="1"/>
    </xf>
    <xf numFmtId="0" fontId="65" fillId="0" borderId="1" xfId="16" applyFont="1" applyFill="1" applyBorder="1" applyAlignment="1">
      <alignment horizontal="left" vertical="center"/>
    </xf>
    <xf numFmtId="0" fontId="17" fillId="0" borderId="1" xfId="16" applyFont="1" applyFill="1" applyBorder="1" applyAlignment="1" applyProtection="1">
      <alignment horizontal="center" vertical="center"/>
    </xf>
    <xf numFmtId="0" fontId="17" fillId="0" borderId="1" xfId="16" applyFont="1" applyFill="1" applyBorder="1" applyAlignment="1" applyProtection="1">
      <alignment horizontal="center" vertical="center" wrapText="1"/>
    </xf>
    <xf numFmtId="0" fontId="17" fillId="16" borderId="1" xfId="16" applyFont="1" applyFill="1" applyBorder="1" applyAlignment="1" applyProtection="1">
      <alignment horizontal="center" vertical="center" wrapText="1"/>
    </xf>
    <xf numFmtId="0" fontId="17" fillId="16" borderId="1" xfId="16" applyFill="1" applyBorder="1" applyAlignment="1" applyProtection="1">
      <alignment horizontal="center" vertical="center"/>
    </xf>
    <xf numFmtId="0" fontId="76" fillId="0" borderId="1" xfId="16" applyFont="1" applyFill="1" applyBorder="1" applyAlignment="1">
      <alignment horizontal="left"/>
    </xf>
    <xf numFmtId="0" fontId="17" fillId="22" borderId="1" xfId="16" applyFill="1" applyBorder="1" applyAlignment="1" applyProtection="1">
      <alignment horizontal="center" vertical="center"/>
    </xf>
    <xf numFmtId="0" fontId="17" fillId="5" borderId="1" xfId="16" applyFont="1" applyFill="1" applyBorder="1" applyAlignment="1" applyProtection="1">
      <alignment horizontal="center" vertical="center"/>
    </xf>
    <xf numFmtId="0" fontId="65" fillId="8" borderId="1" xfId="16" applyFont="1" applyFill="1" applyBorder="1" applyAlignment="1">
      <alignment horizontal="left"/>
    </xf>
    <xf numFmtId="0" fontId="17" fillId="8" borderId="1" xfId="16" applyFont="1" applyFill="1" applyBorder="1" applyAlignment="1" applyProtection="1">
      <alignment horizontal="center" vertical="center"/>
    </xf>
    <xf numFmtId="0" fontId="11" fillId="8" borderId="1" xfId="16" applyFont="1" applyFill="1" applyBorder="1" applyAlignment="1" applyProtection="1">
      <alignment horizontal="center" vertical="center" wrapText="1"/>
    </xf>
    <xf numFmtId="0" fontId="17" fillId="8" borderId="1" xfId="16" applyFont="1" applyFill="1" applyBorder="1" applyAlignment="1" applyProtection="1">
      <alignment horizontal="center" vertical="center" wrapText="1"/>
    </xf>
    <xf numFmtId="0" fontId="17" fillId="8" borderId="1" xfId="16" applyFill="1" applyBorder="1" applyAlignment="1" applyProtection="1">
      <alignment horizontal="center" vertical="center"/>
    </xf>
    <xf numFmtId="0" fontId="65" fillId="10" borderId="1" xfId="16" applyFont="1" applyFill="1" applyBorder="1" applyAlignment="1">
      <alignment horizontal="left"/>
    </xf>
    <xf numFmtId="0" fontId="65" fillId="19" borderId="1" xfId="16" applyFont="1" applyFill="1" applyBorder="1" applyAlignment="1">
      <alignment horizontal="left"/>
    </xf>
    <xf numFmtId="0" fontId="65" fillId="11" borderId="1" xfId="16" applyFont="1" applyFill="1" applyBorder="1" applyAlignment="1">
      <alignment horizontal="left"/>
    </xf>
    <xf numFmtId="0" fontId="65" fillId="18" borderId="1" xfId="16" applyFont="1" applyFill="1" applyBorder="1" applyAlignment="1">
      <alignment horizontal="left"/>
    </xf>
    <xf numFmtId="0" fontId="65" fillId="12" borderId="1" xfId="16" applyFont="1" applyFill="1" applyBorder="1" applyAlignment="1">
      <alignment horizontal="left" vertical="center"/>
    </xf>
    <xf numFmtId="0" fontId="65" fillId="12" borderId="1" xfId="16" applyFont="1" applyFill="1" applyBorder="1" applyAlignment="1">
      <alignment horizontal="left"/>
    </xf>
    <xf numFmtId="0" fontId="65" fillId="17" borderId="1" xfId="16" applyFont="1" applyFill="1" applyBorder="1" applyAlignment="1">
      <alignment horizontal="left"/>
    </xf>
    <xf numFmtId="0" fontId="65" fillId="13" borderId="1" xfId="16" applyFont="1" applyFill="1" applyBorder="1" applyAlignment="1">
      <alignment horizontal="left"/>
    </xf>
    <xf numFmtId="0" fontId="65" fillId="3" borderId="1" xfId="16" applyFont="1" applyFill="1" applyBorder="1" applyAlignment="1">
      <alignment horizontal="left"/>
    </xf>
    <xf numFmtId="0" fontId="65" fillId="4" borderId="1" xfId="16" applyFont="1" applyFill="1" applyBorder="1" applyAlignment="1">
      <alignment horizontal="left"/>
    </xf>
    <xf numFmtId="0" fontId="65" fillId="16" borderId="1" xfId="16" applyFont="1" applyFill="1" applyBorder="1" applyAlignment="1">
      <alignment horizontal="left"/>
    </xf>
    <xf numFmtId="0" fontId="65" fillId="15" borderId="1" xfId="16" applyFont="1" applyFill="1" applyBorder="1" applyAlignment="1">
      <alignment horizontal="left"/>
    </xf>
    <xf numFmtId="0" fontId="17" fillId="0" borderId="74" xfId="16" applyFill="1" applyBorder="1" applyAlignment="1">
      <alignment horizontal="center" vertical="center"/>
    </xf>
    <xf numFmtId="4" fontId="45" fillId="0" borderId="40" xfId="16" applyNumberFormat="1" applyFont="1" applyFill="1" applyBorder="1" applyAlignment="1">
      <alignment horizontal="center" vertical="center"/>
    </xf>
    <xf numFmtId="0" fontId="17" fillId="0" borderId="66" xfId="16" applyFill="1" applyBorder="1" applyAlignment="1">
      <alignment horizontal="center" vertical="center"/>
    </xf>
    <xf numFmtId="4" fontId="45" fillId="0" borderId="34" xfId="9" applyNumberFormat="1" applyFont="1" applyFill="1" applyBorder="1" applyAlignment="1">
      <alignment horizontal="center" vertical="center"/>
    </xf>
    <xf numFmtId="4" fontId="45" fillId="0" borderId="34" xfId="16" applyNumberFormat="1" applyFont="1" applyFill="1" applyBorder="1" applyAlignment="1">
      <alignment horizontal="center" vertical="center"/>
    </xf>
    <xf numFmtId="0" fontId="45" fillId="0" borderId="66" xfId="16" applyFont="1" applyFill="1" applyBorder="1" applyAlignment="1">
      <alignment horizontal="center" vertical="center"/>
    </xf>
    <xf numFmtId="0" fontId="17" fillId="0" borderId="27" xfId="16" applyFill="1" applyBorder="1" applyAlignment="1">
      <alignment horizontal="center" vertical="center"/>
    </xf>
    <xf numFmtId="0" fontId="65" fillId="13" borderId="35" xfId="16" applyFont="1" applyFill="1" applyBorder="1" applyAlignment="1">
      <alignment horizontal="left" vertical="center"/>
    </xf>
    <xf numFmtId="0" fontId="17" fillId="13" borderId="35" xfId="16" applyFont="1" applyFill="1" applyBorder="1" applyAlignment="1" applyProtection="1">
      <alignment horizontal="center" vertical="center" wrapText="1"/>
    </xf>
    <xf numFmtId="4" fontId="45" fillId="0" borderId="36" xfId="16" applyNumberFormat="1" applyFont="1" applyFill="1" applyBorder="1" applyAlignment="1">
      <alignment horizontal="center" vertical="center"/>
    </xf>
    <xf numFmtId="0" fontId="17" fillId="11" borderId="1" xfId="16" applyFont="1" applyFill="1" applyBorder="1" applyAlignment="1" applyProtection="1">
      <alignment horizontal="center" vertical="center" wrapText="1"/>
    </xf>
    <xf numFmtId="0" fontId="17" fillId="11" borderId="1" xfId="16" applyFill="1" applyBorder="1" applyAlignment="1" applyProtection="1">
      <alignment horizontal="center" vertical="center" wrapText="1"/>
    </xf>
    <xf numFmtId="0" fontId="17" fillId="18" borderId="1" xfId="16" applyFont="1" applyFill="1" applyBorder="1" applyAlignment="1" applyProtection="1">
      <alignment horizontal="center" vertical="center" wrapText="1"/>
    </xf>
    <xf numFmtId="0" fontId="17" fillId="12" borderId="1" xfId="16" applyFont="1" applyFill="1" applyBorder="1" applyAlignment="1" applyProtection="1">
      <alignment horizontal="center" vertical="center" wrapText="1"/>
    </xf>
    <xf numFmtId="0" fontId="17" fillId="12" borderId="1" xfId="16" applyFill="1" applyBorder="1" applyAlignment="1" applyProtection="1">
      <alignment horizontal="center" vertical="center" wrapText="1"/>
    </xf>
    <xf numFmtId="0" fontId="17" fillId="17" borderId="1" xfId="16" applyFont="1" applyFill="1" applyBorder="1" applyAlignment="1" applyProtection="1">
      <alignment horizontal="center" vertical="center" wrapText="1"/>
    </xf>
    <xf numFmtId="0" fontId="17" fillId="3" borderId="1" xfId="16" applyFont="1" applyFill="1" applyBorder="1" applyAlignment="1" applyProtection="1">
      <alignment horizontal="center" vertical="center" wrapText="1"/>
    </xf>
    <xf numFmtId="0" fontId="17" fillId="4" borderId="1" xfId="16" applyFont="1" applyFill="1" applyBorder="1" applyAlignment="1" applyProtection="1">
      <alignment horizontal="center" vertical="center" wrapText="1"/>
    </xf>
    <xf numFmtId="0" fontId="17" fillId="15" borderId="1" xfId="16" applyFont="1" applyFill="1" applyBorder="1" applyAlignment="1" applyProtection="1">
      <alignment horizontal="center" vertical="center" wrapText="1"/>
    </xf>
    <xf numFmtId="0" fontId="17" fillId="10" borderId="1" xfId="16" applyFill="1" applyBorder="1" applyAlignment="1" applyProtection="1">
      <alignment horizontal="center" vertical="center"/>
    </xf>
    <xf numFmtId="0" fontId="17" fillId="19" borderId="1" xfId="16" applyFill="1" applyBorder="1" applyAlignment="1" applyProtection="1">
      <alignment horizontal="center" vertical="center"/>
    </xf>
    <xf numFmtId="0" fontId="17" fillId="11" borderId="1" xfId="16" applyFill="1" applyBorder="1" applyAlignment="1" applyProtection="1">
      <alignment horizontal="center" vertical="center"/>
    </xf>
    <xf numFmtId="0" fontId="17" fillId="11" borderId="1" xfId="16" applyFont="1" applyFill="1" applyBorder="1" applyAlignment="1" applyProtection="1">
      <alignment horizontal="center" vertical="center"/>
    </xf>
    <xf numFmtId="0" fontId="17" fillId="18" borderId="1" xfId="16" applyFill="1" applyBorder="1" applyAlignment="1" applyProtection="1">
      <alignment horizontal="center" vertical="center"/>
    </xf>
    <xf numFmtId="0" fontId="17" fillId="12" borderId="1" xfId="16" applyFill="1" applyBorder="1" applyAlignment="1" applyProtection="1">
      <alignment horizontal="center" vertical="center"/>
    </xf>
    <xf numFmtId="0" fontId="17" fillId="17" borderId="1" xfId="16" applyFill="1" applyBorder="1" applyAlignment="1" applyProtection="1">
      <alignment horizontal="center" vertical="center"/>
    </xf>
    <xf numFmtId="0" fontId="17" fillId="13" borderId="1" xfId="16" applyFill="1" applyBorder="1" applyAlignment="1" applyProtection="1">
      <alignment horizontal="center" vertical="center"/>
    </xf>
    <xf numFmtId="0" fontId="17" fillId="3" borderId="1" xfId="16" applyFill="1" applyBorder="1" applyAlignment="1" applyProtection="1">
      <alignment horizontal="center" vertical="center"/>
    </xf>
    <xf numFmtId="0" fontId="17" fillId="4" borderId="1" xfId="16" applyFill="1" applyBorder="1" applyAlignment="1" applyProtection="1">
      <alignment horizontal="center" vertical="center"/>
    </xf>
    <xf numFmtId="0" fontId="17" fillId="15" borderId="1" xfId="16" applyFill="1" applyBorder="1" applyAlignment="1" applyProtection="1">
      <alignment horizontal="center" vertical="center"/>
    </xf>
    <xf numFmtId="0" fontId="17" fillId="13" borderId="35" xfId="16" applyFill="1" applyBorder="1" applyAlignment="1" applyProtection="1">
      <alignment horizontal="center" vertical="center"/>
    </xf>
    <xf numFmtId="0" fontId="17" fillId="0" borderId="66" xfId="16" applyFill="1" applyBorder="1" applyAlignment="1">
      <alignment horizontal="center" vertical="center" wrapText="1"/>
    </xf>
    <xf numFmtId="0" fontId="78" fillId="0" borderId="13" xfId="0" applyFont="1" applyBorder="1" applyAlignment="1">
      <alignment vertical="top"/>
    </xf>
    <xf numFmtId="0" fontId="68" fillId="0" borderId="0" xfId="0" applyFont="1" applyBorder="1" applyAlignment="1">
      <alignment vertical="top"/>
    </xf>
    <xf numFmtId="0" fontId="91" fillId="0" borderId="0" xfId="0" applyFont="1" applyBorder="1" applyAlignment="1">
      <alignment vertical="center" wrapText="1"/>
    </xf>
    <xf numFmtId="0" fontId="56" fillId="2" borderId="29" xfId="0" applyFont="1" applyFill="1" applyBorder="1" applyAlignment="1">
      <alignment horizontal="center" vertical="center"/>
    </xf>
    <xf numFmtId="2" fontId="56" fillId="2" borderId="30" xfId="0" applyNumberFormat="1" applyFont="1" applyFill="1" applyBorder="1" applyAlignment="1">
      <alignment horizontal="center" vertical="center"/>
    </xf>
    <xf numFmtId="0" fontId="99" fillId="2" borderId="29" xfId="0" applyFont="1" applyFill="1" applyBorder="1" applyAlignment="1">
      <alignment horizontal="left" vertical="center"/>
    </xf>
    <xf numFmtId="0" fontId="95" fillId="2" borderId="29" xfId="0" applyFont="1" applyFill="1" applyBorder="1" applyAlignment="1">
      <alignment horizontal="center" vertical="center"/>
    </xf>
    <xf numFmtId="9" fontId="95" fillId="2" borderId="29" xfId="0" applyNumberFormat="1" applyFont="1" applyFill="1" applyBorder="1" applyAlignment="1">
      <alignment horizontal="center" vertical="center"/>
    </xf>
    <xf numFmtId="2" fontId="95" fillId="2" borderId="30" xfId="0" applyNumberFormat="1" applyFont="1" applyFill="1" applyBorder="1" applyAlignment="1">
      <alignment horizontal="center" vertical="center"/>
    </xf>
    <xf numFmtId="0" fontId="56" fillId="2" borderId="29" xfId="0" applyFont="1" applyFill="1" applyBorder="1" applyAlignment="1">
      <alignment horizontal="center" vertical="center" wrapText="1"/>
    </xf>
    <xf numFmtId="0" fontId="94" fillId="2" borderId="6" xfId="0" applyFont="1" applyFill="1" applyBorder="1" applyAlignment="1">
      <alignment horizontal="center" vertical="center"/>
    </xf>
    <xf numFmtId="0" fontId="56" fillId="2" borderId="29" xfId="12" applyNumberFormat="1" applyFont="1" applyFill="1" applyBorder="1" applyAlignment="1">
      <alignment horizontal="center" vertical="center" wrapText="1"/>
    </xf>
    <xf numFmtId="9" fontId="56" fillId="2" borderId="29" xfId="18" applyNumberFormat="1" applyFont="1" applyFill="1" applyBorder="1" applyAlignment="1">
      <alignment horizontal="center" vertical="center"/>
    </xf>
    <xf numFmtId="9" fontId="56" fillId="2" borderId="29" xfId="4" applyNumberFormat="1" applyFont="1" applyFill="1" applyBorder="1" applyAlignment="1">
      <alignment horizontal="center" vertical="center"/>
    </xf>
    <xf numFmtId="0" fontId="85" fillId="2" borderId="1" xfId="0" applyFont="1" applyFill="1" applyBorder="1" applyAlignment="1">
      <alignment horizontal="center" vertical="center"/>
    </xf>
    <xf numFmtId="0" fontId="96" fillId="2" borderId="29" xfId="0" applyFont="1" applyFill="1" applyBorder="1" applyAlignment="1">
      <alignment horizontal="left" vertical="center" wrapText="1"/>
    </xf>
    <xf numFmtId="0" fontId="56" fillId="2" borderId="62" xfId="12" applyNumberFormat="1" applyFont="1" applyFill="1" applyBorder="1" applyAlignment="1">
      <alignment horizontal="center" vertical="center" wrapText="1"/>
    </xf>
    <xf numFmtId="2" fontId="56" fillId="2" borderId="75" xfId="0" applyNumberFormat="1" applyFont="1" applyFill="1" applyBorder="1" applyAlignment="1">
      <alignment horizontal="center" vertical="center"/>
    </xf>
    <xf numFmtId="0" fontId="96" fillId="2" borderId="29" xfId="0" applyFont="1" applyFill="1" applyBorder="1" applyAlignment="1">
      <alignment horizontal="center" vertical="center" wrapText="1"/>
    </xf>
    <xf numFmtId="9" fontId="56" fillId="2" borderId="29" xfId="0" applyNumberFormat="1" applyFont="1" applyFill="1" applyBorder="1" applyAlignment="1">
      <alignment horizontal="center" vertical="center" wrapText="1"/>
    </xf>
    <xf numFmtId="0" fontId="96" fillId="2" borderId="29" xfId="0" applyFont="1" applyFill="1" applyBorder="1" applyAlignment="1">
      <alignment horizontal="left" vertical="center"/>
    </xf>
    <xf numFmtId="0" fontId="94" fillId="2" borderId="29" xfId="0" applyFont="1" applyFill="1" applyBorder="1" applyAlignment="1">
      <alignment horizontal="center" vertical="center"/>
    </xf>
    <xf numFmtId="0" fontId="56" fillId="2" borderId="29" xfId="0" applyFont="1" applyFill="1" applyBorder="1"/>
    <xf numFmtId="0" fontId="56" fillId="2" borderId="29" xfId="12" applyNumberFormat="1" applyFont="1" applyFill="1" applyBorder="1" applyAlignment="1">
      <alignment horizontal="left" vertical="center" wrapText="1"/>
    </xf>
    <xf numFmtId="9" fontId="56" fillId="2" borderId="29" xfId="0" applyNumberFormat="1" applyFont="1" applyFill="1" applyBorder="1" applyAlignment="1">
      <alignment horizontal="center" vertical="center"/>
    </xf>
    <xf numFmtId="0" fontId="96" fillId="2" borderId="62" xfId="0" applyFont="1" applyFill="1" applyBorder="1" applyAlignment="1">
      <alignment horizontal="left" vertical="center"/>
    </xf>
    <xf numFmtId="9" fontId="56" fillId="2" borderId="62" xfId="0" applyNumberFormat="1" applyFont="1" applyFill="1" applyBorder="1" applyAlignment="1">
      <alignment horizontal="center" vertical="center"/>
    </xf>
    <xf numFmtId="2" fontId="45" fillId="36" borderId="1" xfId="11" applyNumberFormat="1" applyFont="1" applyFill="1" applyBorder="1" applyAlignment="1">
      <alignment vertical="center" wrapText="1"/>
    </xf>
    <xf numFmtId="0" fontId="90" fillId="2" borderId="1" xfId="11" applyFont="1" applyFill="1" applyBorder="1" applyAlignment="1">
      <alignment horizontal="center" vertical="center"/>
    </xf>
    <xf numFmtId="0" fontId="94" fillId="3" borderId="5" xfId="0" applyFont="1" applyFill="1" applyBorder="1" applyAlignment="1">
      <alignment horizontal="center" vertical="center"/>
    </xf>
    <xf numFmtId="0" fontId="85" fillId="3" borderId="5" xfId="0" applyFont="1" applyFill="1" applyBorder="1" applyAlignment="1">
      <alignment horizontal="center" vertical="center"/>
    </xf>
    <xf numFmtId="0" fontId="85" fillId="3" borderId="1" xfId="0" applyFont="1" applyFill="1" applyBorder="1" applyAlignment="1">
      <alignment horizontal="center" vertical="center"/>
    </xf>
    <xf numFmtId="0" fontId="85" fillId="3" borderId="6" xfId="0" applyFont="1" applyFill="1" applyBorder="1" applyAlignment="1">
      <alignment horizontal="center" vertical="center"/>
    </xf>
    <xf numFmtId="2" fontId="45" fillId="37" borderId="32" xfId="11" applyNumberFormat="1" applyFont="1" applyFill="1" applyBorder="1" applyAlignment="1">
      <alignment vertical="center" wrapText="1"/>
    </xf>
    <xf numFmtId="0" fontId="90" fillId="3" borderId="32" xfId="11" applyFont="1" applyFill="1" applyBorder="1" applyAlignment="1">
      <alignment horizontal="center" vertical="center"/>
    </xf>
    <xf numFmtId="2" fontId="45" fillId="37" borderId="35" xfId="11" applyNumberFormat="1" applyFont="1" applyFill="1" applyBorder="1" applyAlignment="1">
      <alignment vertical="center" wrapText="1"/>
    </xf>
    <xf numFmtId="0" fontId="90" fillId="3" borderId="35" xfId="1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9" fillId="0" borderId="0" xfId="7" applyFont="1" applyFill="1" applyBorder="1" applyAlignment="1">
      <alignment vertical="center"/>
    </xf>
    <xf numFmtId="0" fontId="49" fillId="0" borderId="0" xfId="7" applyFont="1" applyFill="1" applyBorder="1" applyAlignment="1"/>
    <xf numFmtId="0" fontId="75" fillId="0" borderId="0" xfId="7" applyFont="1" applyFill="1" applyBorder="1" applyAlignment="1"/>
    <xf numFmtId="9" fontId="52" fillId="0" borderId="1" xfId="0" applyNumberFormat="1" applyFont="1" applyFill="1" applyBorder="1" applyAlignment="1">
      <alignment vertical="top"/>
    </xf>
    <xf numFmtId="4" fontId="43" fillId="0" borderId="1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9" fontId="5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167" fontId="98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0" fontId="4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51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wrapText="1"/>
    </xf>
    <xf numFmtId="0" fontId="0" fillId="0" borderId="1" xfId="0" applyFont="1" applyFill="1" applyBorder="1" applyAlignment="1">
      <alignment vertical="top" wrapText="1"/>
    </xf>
    <xf numFmtId="0" fontId="25" fillId="0" borderId="1" xfId="7" applyFont="1" applyFill="1" applyBorder="1"/>
    <xf numFmtId="0" fontId="25" fillId="0" borderId="1" xfId="7" applyFon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wrapText="1"/>
    </xf>
    <xf numFmtId="0" fontId="51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wrapText="1"/>
    </xf>
    <xf numFmtId="0" fontId="51" fillId="3" borderId="1" xfId="0" applyFont="1" applyFill="1" applyBorder="1" applyAlignment="1">
      <alignment horizontal="center" vertical="center"/>
    </xf>
    <xf numFmtId="0" fontId="25" fillId="3" borderId="1" xfId="7" applyFont="1" applyFill="1" applyBorder="1"/>
    <xf numFmtId="0" fontId="25" fillId="3" borderId="1" xfId="7" applyFon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3" borderId="1" xfId="0" applyFont="1" applyFill="1" applyBorder="1" applyAlignment="1">
      <alignment horizontal="center" vertical="center"/>
    </xf>
    <xf numFmtId="167" fontId="47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8" fontId="47" fillId="3" borderId="1" xfId="0" applyNumberFormat="1" applyFont="1" applyFill="1" applyBorder="1" applyAlignment="1">
      <alignment horizontal="center" vertical="center"/>
    </xf>
    <xf numFmtId="168" fontId="47" fillId="0" borderId="1" xfId="0" applyNumberFormat="1" applyFont="1" applyFill="1" applyBorder="1" applyAlignment="1">
      <alignment horizontal="center" vertical="center"/>
    </xf>
    <xf numFmtId="169" fontId="47" fillId="3" borderId="1" xfId="7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9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4" fillId="0" borderId="5" xfId="16" applyFont="1" applyFill="1" applyBorder="1" applyAlignment="1">
      <alignment horizontal="left" vertical="center" wrapText="1"/>
    </xf>
    <xf numFmtId="0" fontId="94" fillId="0" borderId="1" xfId="14" applyFont="1" applyFill="1" applyBorder="1" applyAlignment="1">
      <alignment horizontal="left" vertical="center" wrapText="1"/>
    </xf>
    <xf numFmtId="0" fontId="94" fillId="0" borderId="1" xfId="16" applyFont="1" applyFill="1" applyBorder="1" applyAlignment="1">
      <alignment horizontal="left" vertical="center" wrapText="1"/>
    </xf>
    <xf numFmtId="0" fontId="94" fillId="16" borderId="1" xfId="16" applyFont="1" applyFill="1" applyBorder="1" applyAlignment="1">
      <alignment horizontal="left" vertical="center" wrapText="1"/>
    </xf>
    <xf numFmtId="0" fontId="94" fillId="3" borderId="1" xfId="16" applyFont="1" applyFill="1" applyBorder="1" applyAlignment="1">
      <alignment horizontal="left" vertical="center" wrapText="1"/>
    </xf>
    <xf numFmtId="0" fontId="94" fillId="3" borderId="1" xfId="14" applyFont="1" applyFill="1" applyBorder="1" applyAlignment="1">
      <alignment horizontal="left" vertical="center" wrapText="1"/>
    </xf>
    <xf numFmtId="0" fontId="94" fillId="22" borderId="1" xfId="16" applyFont="1" applyFill="1" applyBorder="1" applyAlignment="1">
      <alignment horizontal="left" vertical="center" wrapText="1"/>
    </xf>
    <xf numFmtId="0" fontId="94" fillId="5" borderId="1" xfId="16" applyFont="1" applyFill="1" applyBorder="1" applyAlignment="1">
      <alignment horizontal="left" vertical="center" wrapText="1"/>
    </xf>
    <xf numFmtId="0" fontId="94" fillId="8" borderId="1" xfId="16" applyFont="1" applyFill="1" applyBorder="1" applyAlignment="1">
      <alignment horizontal="left" vertical="center" wrapText="1"/>
    </xf>
    <xf numFmtId="0" fontId="94" fillId="10" borderId="1" xfId="16" applyFont="1" applyFill="1" applyBorder="1" applyAlignment="1">
      <alignment horizontal="left" vertical="center" wrapText="1"/>
    </xf>
    <xf numFmtId="0" fontId="94" fillId="19" borderId="1" xfId="16" applyFont="1" applyFill="1" applyBorder="1" applyAlignment="1">
      <alignment horizontal="left" vertical="center" wrapText="1"/>
    </xf>
    <xf numFmtId="0" fontId="94" fillId="11" borderId="1" xfId="16" applyFont="1" applyFill="1" applyBorder="1" applyAlignment="1">
      <alignment horizontal="left" vertical="center" wrapText="1"/>
    </xf>
    <xf numFmtId="0" fontId="94" fillId="18" borderId="1" xfId="16" applyFont="1" applyFill="1" applyBorder="1" applyAlignment="1">
      <alignment horizontal="left" vertical="center" wrapText="1"/>
    </xf>
    <xf numFmtId="0" fontId="94" fillId="12" borderId="1" xfId="16" applyFont="1" applyFill="1" applyBorder="1" applyAlignment="1">
      <alignment horizontal="left" vertical="center" wrapText="1"/>
    </xf>
    <xf numFmtId="0" fontId="94" fillId="17" borderId="1" xfId="16" applyFont="1" applyFill="1" applyBorder="1" applyAlignment="1">
      <alignment horizontal="left" vertical="center" wrapText="1"/>
    </xf>
    <xf numFmtId="0" fontId="94" fillId="13" borderId="1" xfId="16" applyFont="1" applyFill="1" applyBorder="1" applyAlignment="1">
      <alignment horizontal="left" vertical="center" wrapText="1"/>
    </xf>
    <xf numFmtId="0" fontId="94" fillId="4" borderId="1" xfId="16" applyFont="1" applyFill="1" applyBorder="1" applyAlignment="1">
      <alignment horizontal="left" vertical="center" wrapText="1"/>
    </xf>
    <xf numFmtId="0" fontId="94" fillId="15" borderId="1" xfId="16" applyFont="1" applyFill="1" applyBorder="1" applyAlignment="1">
      <alignment horizontal="left" vertical="center" wrapText="1"/>
    </xf>
    <xf numFmtId="0" fontId="94" fillId="13" borderId="35" xfId="16" applyFont="1" applyFill="1" applyBorder="1" applyAlignment="1">
      <alignment horizontal="left" vertical="center" wrapText="1"/>
    </xf>
    <xf numFmtId="0" fontId="0" fillId="0" borderId="0" xfId="16" applyFont="1" applyFill="1" applyBorder="1" applyAlignment="1">
      <alignment horizontal="left" vertical="center" wrapText="1"/>
    </xf>
    <xf numFmtId="0" fontId="49" fillId="0" borderId="16" xfId="16" applyFont="1" applyFill="1" applyBorder="1" applyAlignment="1">
      <alignment horizontal="center" vertical="center"/>
    </xf>
    <xf numFmtId="0" fontId="49" fillId="0" borderId="16" xfId="16" applyFont="1" applyFill="1" applyBorder="1" applyAlignment="1">
      <alignment horizontal="center" vertical="center" wrapText="1"/>
    </xf>
    <xf numFmtId="0" fontId="75" fillId="0" borderId="17" xfId="9" applyFont="1" applyFill="1" applyBorder="1" applyAlignment="1">
      <alignment horizontal="center" vertical="center" wrapText="1"/>
    </xf>
    <xf numFmtId="0" fontId="45" fillId="3" borderId="5" xfId="12" applyNumberFormat="1" applyFont="1" applyFill="1" applyBorder="1" applyAlignment="1">
      <alignment horizontal="left" vertical="center" wrapText="1"/>
    </xf>
    <xf numFmtId="0" fontId="45" fillId="2" borderId="6" xfId="12" applyNumberFormat="1" applyFont="1" applyFill="1" applyBorder="1" applyAlignment="1">
      <alignment horizontal="left" vertical="center" wrapText="1"/>
    </xf>
    <xf numFmtId="0" fontId="45" fillId="3" borderId="5" xfId="0" applyFont="1" applyFill="1" applyBorder="1" applyAlignment="1">
      <alignment horizontal="left" vertical="center" wrapText="1"/>
    </xf>
    <xf numFmtId="0" fontId="45" fillId="2" borderId="6" xfId="0" applyFont="1" applyFill="1" applyBorder="1" applyAlignment="1">
      <alignment horizontal="left" vertical="center" wrapText="1"/>
    </xf>
    <xf numFmtId="0" fontId="45" fillId="3" borderId="5" xfId="19" applyFont="1" applyFill="1" applyBorder="1" applyAlignment="1">
      <alignment horizontal="left" vertical="center" wrapText="1"/>
    </xf>
    <xf numFmtId="0" fontId="45" fillId="2" borderId="1" xfId="19" applyFont="1" applyFill="1" applyBorder="1" applyAlignment="1">
      <alignment horizontal="left" vertical="center" wrapText="1"/>
    </xf>
    <xf numFmtId="0" fontId="45" fillId="3" borderId="1" xfId="19" applyFont="1" applyFill="1" applyBorder="1" applyAlignment="1">
      <alignment horizontal="left" vertical="center" wrapText="1"/>
    </xf>
    <xf numFmtId="0" fontId="45" fillId="2" borderId="6" xfId="19" applyFont="1" applyFill="1" applyBorder="1" applyAlignment="1">
      <alignment horizontal="left" vertical="center" wrapText="1"/>
    </xf>
    <xf numFmtId="0" fontId="45" fillId="2" borderId="1" xfId="0" applyFont="1" applyFill="1" applyBorder="1" applyAlignment="1">
      <alignment horizontal="left" vertical="center" wrapText="1"/>
    </xf>
    <xf numFmtId="0" fontId="45" fillId="3" borderId="1" xfId="0" applyFont="1" applyFill="1" applyBorder="1" applyAlignment="1">
      <alignment horizontal="left" vertical="center"/>
    </xf>
    <xf numFmtId="0" fontId="45" fillId="3" borderId="5" xfId="4" applyFont="1" applyFill="1" applyBorder="1" applyAlignment="1">
      <alignment horizontal="left" vertical="center" wrapText="1"/>
    </xf>
    <xf numFmtId="0" fontId="45" fillId="2" borderId="1" xfId="4" applyFont="1" applyFill="1" applyBorder="1" applyAlignment="1">
      <alignment horizontal="left" vertical="center" wrapText="1"/>
    </xf>
    <xf numFmtId="0" fontId="45" fillId="3" borderId="1" xfId="4" applyFont="1" applyFill="1" applyBorder="1" applyAlignment="1">
      <alignment horizontal="left" vertical="center" wrapText="1"/>
    </xf>
    <xf numFmtId="0" fontId="45" fillId="3" borderId="6" xfId="0" applyFont="1" applyFill="1" applyBorder="1" applyAlignment="1">
      <alignment horizontal="left" vertical="center" wrapText="1"/>
    </xf>
    <xf numFmtId="0" fontId="45" fillId="2" borderId="6" xfId="4" applyFont="1" applyFill="1" applyBorder="1" applyAlignment="1">
      <alignment horizontal="left" vertical="center" wrapText="1"/>
    </xf>
    <xf numFmtId="0" fontId="45" fillId="3" borderId="1" xfId="0" applyFont="1" applyFill="1" applyBorder="1" applyAlignment="1">
      <alignment horizontal="left" vertical="center" wrapText="1"/>
    </xf>
    <xf numFmtId="0" fontId="45" fillId="3" borderId="5" xfId="12" applyNumberFormat="1" applyFont="1" applyFill="1" applyBorder="1" applyAlignment="1">
      <alignment horizontal="center" vertical="center" wrapText="1"/>
    </xf>
    <xf numFmtId="9" fontId="45" fillId="3" borderId="5" xfId="4" applyNumberFormat="1" applyFont="1" applyFill="1" applyBorder="1" applyAlignment="1">
      <alignment horizontal="center" vertical="center"/>
    </xf>
    <xf numFmtId="2" fontId="45" fillId="3" borderId="40" xfId="0" applyNumberFormat="1" applyFont="1" applyFill="1" applyBorder="1" applyAlignment="1">
      <alignment horizontal="center" vertical="center"/>
    </xf>
    <xf numFmtId="0" fontId="45" fillId="2" borderId="6" xfId="12" applyNumberFormat="1" applyFont="1" applyFill="1" applyBorder="1" applyAlignment="1">
      <alignment horizontal="center" vertical="center" wrapText="1"/>
    </xf>
    <xf numFmtId="9" fontId="45" fillId="2" borderId="6" xfId="4" applyNumberFormat="1" applyFont="1" applyFill="1" applyBorder="1" applyAlignment="1">
      <alignment horizontal="center" vertical="center"/>
    </xf>
    <xf numFmtId="2" fontId="45" fillId="2" borderId="51" xfId="0" applyNumberFormat="1" applyFont="1" applyFill="1" applyBorder="1" applyAlignment="1">
      <alignment horizontal="center" vertical="center"/>
    </xf>
    <xf numFmtId="0" fontId="94" fillId="3" borderId="5" xfId="0" applyFont="1" applyFill="1" applyBorder="1" applyAlignment="1">
      <alignment horizontal="left" vertical="center" wrapText="1"/>
    </xf>
    <xf numFmtId="9" fontId="94" fillId="3" borderId="5" xfId="4" applyNumberFormat="1" applyFont="1" applyFill="1" applyBorder="1" applyAlignment="1">
      <alignment horizontal="center" vertical="center"/>
    </xf>
    <xf numFmtId="2" fontId="94" fillId="3" borderId="40" xfId="0" applyNumberFormat="1" applyFont="1" applyFill="1" applyBorder="1" applyAlignment="1">
      <alignment horizontal="center" vertical="center"/>
    </xf>
    <xf numFmtId="0" fontId="94" fillId="2" borderId="6" xfId="0" applyFont="1" applyFill="1" applyBorder="1" applyAlignment="1">
      <alignment horizontal="left" vertical="center" wrapText="1"/>
    </xf>
    <xf numFmtId="9" fontId="94" fillId="2" borderId="6" xfId="4" applyNumberFormat="1" applyFont="1" applyFill="1" applyBorder="1" applyAlignment="1">
      <alignment horizontal="center" vertical="center"/>
    </xf>
    <xf numFmtId="2" fontId="94" fillId="2" borderId="51" xfId="0" applyNumberFormat="1" applyFont="1" applyFill="1" applyBorder="1" applyAlignment="1">
      <alignment horizontal="center" vertical="center"/>
    </xf>
    <xf numFmtId="0" fontId="45" fillId="2" borderId="1" xfId="12" applyNumberFormat="1" applyFont="1" applyFill="1" applyBorder="1" applyAlignment="1">
      <alignment horizontal="center" vertical="center" wrapText="1"/>
    </xf>
    <xf numFmtId="9" fontId="45" fillId="2" borderId="1" xfId="4" applyNumberFormat="1" applyFont="1" applyFill="1" applyBorder="1" applyAlignment="1">
      <alignment horizontal="center" vertical="center"/>
    </xf>
    <xf numFmtId="2" fontId="45" fillId="2" borderId="34" xfId="0" applyNumberFormat="1" applyFont="1" applyFill="1" applyBorder="1" applyAlignment="1">
      <alignment horizontal="center" vertical="center"/>
    </xf>
    <xf numFmtId="0" fontId="45" fillId="3" borderId="1" xfId="12" applyNumberFormat="1" applyFont="1" applyFill="1" applyBorder="1" applyAlignment="1">
      <alignment horizontal="center" vertical="center" wrapText="1"/>
    </xf>
    <xf numFmtId="9" fontId="45" fillId="3" borderId="1" xfId="4" applyNumberFormat="1" applyFont="1" applyFill="1" applyBorder="1" applyAlignment="1">
      <alignment horizontal="center" vertical="center"/>
    </xf>
    <xf numFmtId="2" fontId="45" fillId="3" borderId="34" xfId="0" applyNumberFormat="1" applyFont="1" applyFill="1" applyBorder="1" applyAlignment="1">
      <alignment horizontal="center" vertical="center"/>
    </xf>
    <xf numFmtId="9" fontId="45" fillId="3" borderId="6" xfId="4" applyNumberFormat="1" applyFont="1" applyFill="1" applyBorder="1" applyAlignment="1">
      <alignment horizontal="center" vertical="center"/>
    </xf>
    <xf numFmtId="2" fontId="45" fillId="3" borderId="51" xfId="0" applyNumberFormat="1" applyFont="1" applyFill="1" applyBorder="1" applyAlignment="1">
      <alignment horizontal="center" vertical="center"/>
    </xf>
    <xf numFmtId="0" fontId="45" fillId="3" borderId="5" xfId="4" applyFont="1" applyFill="1" applyBorder="1" applyAlignment="1">
      <alignment horizontal="center" vertical="center" wrapText="1"/>
    </xf>
    <xf numFmtId="0" fontId="45" fillId="3" borderId="1" xfId="4" applyFont="1" applyFill="1" applyBorder="1" applyAlignment="1">
      <alignment horizontal="center" vertical="center" wrapText="1"/>
    </xf>
    <xf numFmtId="0" fontId="45" fillId="2" borderId="1" xfId="4" applyFont="1" applyFill="1" applyBorder="1" applyAlignment="1">
      <alignment horizontal="center" vertical="center" wrapText="1"/>
    </xf>
    <xf numFmtId="0" fontId="45" fillId="3" borderId="6" xfId="4" applyFont="1" applyFill="1" applyBorder="1" applyAlignment="1">
      <alignment horizontal="center" vertical="center" wrapText="1"/>
    </xf>
    <xf numFmtId="9" fontId="45" fillId="3" borderId="5" xfId="0" applyNumberFormat="1" applyFont="1" applyFill="1" applyBorder="1" applyAlignment="1">
      <alignment horizontal="center" vertical="center"/>
    </xf>
    <xf numFmtId="9" fontId="45" fillId="3" borderId="1" xfId="0" applyNumberFormat="1" applyFont="1" applyFill="1" applyBorder="1" applyAlignment="1">
      <alignment horizontal="center" vertical="center"/>
    </xf>
    <xf numFmtId="0" fontId="45" fillId="2" borderId="6" xfId="4" applyFont="1" applyFill="1" applyBorder="1" applyAlignment="1">
      <alignment horizontal="center" vertical="center" wrapText="1"/>
    </xf>
    <xf numFmtId="0" fontId="45" fillId="3" borderId="5" xfId="0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9" fontId="45" fillId="2" borderId="6" xfId="0" applyNumberFormat="1" applyFont="1" applyFill="1" applyBorder="1" applyAlignment="1">
      <alignment horizontal="center" vertical="center"/>
    </xf>
    <xf numFmtId="0" fontId="94" fillId="3" borderId="32" xfId="0" applyFont="1" applyFill="1" applyBorder="1" applyAlignment="1">
      <alignment horizontal="left" vertical="center" wrapText="1"/>
    </xf>
    <xf numFmtId="0" fontId="94" fillId="3" borderId="32" xfId="12" applyNumberFormat="1" applyFont="1" applyFill="1" applyBorder="1" applyAlignment="1">
      <alignment horizontal="center" vertical="center" wrapText="1"/>
    </xf>
    <xf numFmtId="9" fontId="94" fillId="3" borderId="32" xfId="0" applyNumberFormat="1" applyFont="1" applyFill="1" applyBorder="1" applyAlignment="1">
      <alignment horizontal="center" vertical="center"/>
    </xf>
    <xf numFmtId="0" fontId="94" fillId="2" borderId="1" xfId="0" applyFont="1" applyFill="1" applyBorder="1" applyAlignment="1">
      <alignment horizontal="left" vertical="center" wrapText="1"/>
    </xf>
    <xf numFmtId="2" fontId="94" fillId="2" borderId="34" xfId="0" applyNumberFormat="1" applyFont="1" applyFill="1" applyBorder="1" applyAlignment="1">
      <alignment horizontal="center" vertical="center"/>
    </xf>
    <xf numFmtId="0" fontId="94" fillId="3" borderId="5" xfId="12" applyNumberFormat="1" applyFont="1" applyFill="1" applyBorder="1" applyAlignment="1">
      <alignment horizontal="center" vertical="center" wrapText="1"/>
    </xf>
    <xf numFmtId="0" fontId="94" fillId="2" borderId="1" xfId="12" applyNumberFormat="1" applyFont="1" applyFill="1" applyBorder="1" applyAlignment="1">
      <alignment horizontal="center" vertical="center" wrapText="1"/>
    </xf>
    <xf numFmtId="9" fontId="94" fillId="2" borderId="1" xfId="0" applyNumberFormat="1" applyFont="1" applyFill="1" applyBorder="1" applyAlignment="1">
      <alignment horizontal="center" vertical="center"/>
    </xf>
    <xf numFmtId="0" fontId="94" fillId="3" borderId="35" xfId="0" applyFont="1" applyFill="1" applyBorder="1" applyAlignment="1">
      <alignment horizontal="left" vertical="center" wrapText="1"/>
    </xf>
    <xf numFmtId="0" fontId="94" fillId="3" borderId="35" xfId="0" applyFont="1" applyFill="1" applyBorder="1" applyAlignment="1">
      <alignment horizontal="center" vertical="center"/>
    </xf>
    <xf numFmtId="9" fontId="94" fillId="3" borderId="35" xfId="0" applyNumberFormat="1" applyFont="1" applyFill="1" applyBorder="1" applyAlignment="1">
      <alignment horizontal="center" vertical="center"/>
    </xf>
    <xf numFmtId="2" fontId="94" fillId="3" borderId="36" xfId="0" applyNumberFormat="1" applyFont="1" applyFill="1" applyBorder="1" applyAlignment="1">
      <alignment horizontal="center" vertical="center"/>
    </xf>
    <xf numFmtId="0" fontId="45" fillId="3" borderId="32" xfId="12" applyNumberFormat="1" applyFont="1" applyFill="1" applyBorder="1" applyAlignment="1">
      <alignment horizontal="center" vertical="center" wrapText="1"/>
    </xf>
    <xf numFmtId="9" fontId="45" fillId="3" borderId="32" xfId="0" applyNumberFormat="1" applyFont="1" applyFill="1" applyBorder="1" applyAlignment="1">
      <alignment horizontal="center" vertical="center"/>
    </xf>
    <xf numFmtId="2" fontId="45" fillId="3" borderId="33" xfId="0" applyNumberFormat="1" applyFont="1" applyFill="1" applyBorder="1" applyAlignment="1">
      <alignment horizontal="center" vertical="center"/>
    </xf>
    <xf numFmtId="0" fontId="45" fillId="3" borderId="35" xfId="12" applyNumberFormat="1" applyFont="1" applyFill="1" applyBorder="1" applyAlignment="1">
      <alignment horizontal="center" vertical="center" wrapText="1"/>
    </xf>
    <xf numFmtId="9" fontId="45" fillId="3" borderId="35" xfId="4" applyNumberFormat="1" applyFont="1" applyFill="1" applyBorder="1" applyAlignment="1">
      <alignment horizontal="center" vertical="center"/>
    </xf>
    <xf numFmtId="2" fontId="45" fillId="3" borderId="36" xfId="0" applyNumberFormat="1" applyFont="1" applyFill="1" applyBorder="1" applyAlignment="1">
      <alignment horizontal="center" vertical="center"/>
    </xf>
    <xf numFmtId="0" fontId="45" fillId="2" borderId="1" xfId="18" applyFont="1" applyFill="1" applyBorder="1" applyAlignment="1">
      <alignment horizontal="center" vertical="center" wrapText="1"/>
    </xf>
    <xf numFmtId="9" fontId="45" fillId="3" borderId="6" xfId="0" applyNumberFormat="1" applyFont="1" applyFill="1" applyBorder="1" applyAlignment="1">
      <alignment horizontal="center" vertical="center"/>
    </xf>
    <xf numFmtId="0" fontId="94" fillId="3" borderId="5" xfId="18" applyFont="1" applyFill="1" applyBorder="1" applyAlignment="1">
      <alignment horizontal="center" vertical="center" wrapText="1"/>
    </xf>
    <xf numFmtId="0" fontId="94" fillId="3" borderId="6" xfId="0" applyFont="1" applyFill="1" applyBorder="1" applyAlignment="1">
      <alignment horizontal="left" vertical="center" wrapText="1"/>
    </xf>
    <xf numFmtId="0" fontId="94" fillId="3" borderId="6" xfId="12" applyNumberFormat="1" applyFont="1" applyFill="1" applyBorder="1" applyAlignment="1">
      <alignment horizontal="center" vertical="center" wrapText="1"/>
    </xf>
    <xf numFmtId="9" fontId="94" fillId="3" borderId="6" xfId="0" applyNumberFormat="1" applyFont="1" applyFill="1" applyBorder="1" applyAlignment="1">
      <alignment horizontal="center" vertical="center"/>
    </xf>
    <xf numFmtId="2" fontId="94" fillId="3" borderId="51" xfId="0" applyNumberFormat="1" applyFont="1" applyFill="1" applyBorder="1" applyAlignment="1">
      <alignment horizontal="center" vertical="center"/>
    </xf>
    <xf numFmtId="0" fontId="94" fillId="2" borderId="1" xfId="18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horizontal="center" vertical="center"/>
    </xf>
    <xf numFmtId="0" fontId="10" fillId="3" borderId="1" xfId="7" applyFont="1" applyFill="1" applyBorder="1"/>
    <xf numFmtId="0" fontId="10" fillId="3" borderId="1" xfId="0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center" vertical="center"/>
    </xf>
    <xf numFmtId="0" fontId="10" fillId="0" borderId="1" xfId="7" applyFont="1" applyFill="1" applyBorder="1"/>
    <xf numFmtId="0" fontId="10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10" fillId="30" borderId="1" xfId="0" applyNumberFormat="1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right" vertical="center"/>
    </xf>
    <xf numFmtId="0" fontId="45" fillId="0" borderId="1" xfId="0" applyFont="1" applyFill="1" applyBorder="1" applyAlignment="1">
      <alignment horizontal="left" vertical="center"/>
    </xf>
    <xf numFmtId="0" fontId="10" fillId="3" borderId="31" xfId="0" applyFont="1" applyFill="1" applyBorder="1" applyAlignment="1">
      <alignment horizontal="center" vertical="center"/>
    </xf>
    <xf numFmtId="0" fontId="45" fillId="3" borderId="32" xfId="0" applyFont="1" applyFill="1" applyBorder="1" applyAlignment="1">
      <alignment horizontal="left" vertical="center"/>
    </xf>
    <xf numFmtId="0" fontId="10" fillId="3" borderId="3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right" vertical="center"/>
    </xf>
    <xf numFmtId="0" fontId="10" fillId="3" borderId="6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4" xfId="0" applyNumberFormat="1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7" fillId="0" borderId="5" xfId="0" applyFont="1" applyFill="1" applyBorder="1"/>
    <xf numFmtId="0" fontId="47" fillId="0" borderId="5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/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/>
    <xf numFmtId="0" fontId="0" fillId="0" borderId="42" xfId="0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62" xfId="0" applyFill="1" applyBorder="1"/>
    <xf numFmtId="0" fontId="0" fillId="0" borderId="62" xfId="0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0" fontId="47" fillId="0" borderId="76" xfId="0" applyFont="1" applyFill="1" applyBorder="1" applyAlignment="1">
      <alignment horizontal="center" vertical="center"/>
    </xf>
    <xf numFmtId="0" fontId="49" fillId="0" borderId="76" xfId="7" applyFont="1" applyFill="1" applyBorder="1" applyAlignment="1">
      <alignment horizontal="center" vertical="center"/>
    </xf>
    <xf numFmtId="0" fontId="47" fillId="0" borderId="76" xfId="0" applyFont="1" applyFill="1" applyBorder="1" applyAlignment="1">
      <alignment horizontal="center" vertical="center" wrapText="1"/>
    </xf>
    <xf numFmtId="4" fontId="47" fillId="0" borderId="76" xfId="0" applyNumberFormat="1" applyFont="1" applyFill="1" applyBorder="1" applyAlignment="1">
      <alignment horizontal="center" vertical="center" wrapText="1"/>
    </xf>
    <xf numFmtId="0" fontId="47" fillId="0" borderId="77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167" fontId="0" fillId="3" borderId="34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167" fontId="0" fillId="0" borderId="34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9" fontId="0" fillId="0" borderId="66" xfId="0" applyNumberForma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3" borderId="66" xfId="0" applyNumberFormat="1" applyFill="1" applyBorder="1" applyAlignment="1">
      <alignment horizontal="center" vertical="center" wrapText="1"/>
    </xf>
    <xf numFmtId="0" fontId="0" fillId="0" borderId="66" xfId="0" applyNumberFormat="1" applyFill="1" applyBorder="1" applyAlignment="1">
      <alignment horizontal="center" vertical="center" wrapText="1"/>
    </xf>
    <xf numFmtId="49" fontId="0" fillId="3" borderId="66" xfId="0" applyNumberFormat="1" applyFill="1" applyBorder="1" applyAlignment="1">
      <alignment horizontal="center" vertical="center" wrapText="1"/>
    </xf>
    <xf numFmtId="0" fontId="0" fillId="3" borderId="66" xfId="0" applyNumberForma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 wrapText="1"/>
    </xf>
    <xf numFmtId="0" fontId="25" fillId="3" borderId="66" xfId="7" applyFont="1" applyFill="1" applyBorder="1" applyAlignment="1">
      <alignment horizontal="center" vertical="center"/>
    </xf>
    <xf numFmtId="167" fontId="25" fillId="3" borderId="34" xfId="7" applyNumberFormat="1" applyFont="1" applyFill="1" applyBorder="1" applyAlignment="1">
      <alignment horizontal="center" vertical="center"/>
    </xf>
    <xf numFmtId="0" fontId="25" fillId="0" borderId="66" xfId="7" applyFont="1" applyFill="1" applyBorder="1" applyAlignment="1">
      <alignment horizontal="center" vertical="center"/>
    </xf>
    <xf numFmtId="167" fontId="25" fillId="0" borderId="34" xfId="7" applyNumberFormat="1" applyFont="1" applyFill="1" applyBorder="1" applyAlignment="1">
      <alignment horizontal="center" vertical="center"/>
    </xf>
    <xf numFmtId="0" fontId="24" fillId="3" borderId="66" xfId="7" applyFont="1" applyFill="1" applyBorder="1" applyAlignment="1">
      <alignment horizontal="center" vertical="center"/>
    </xf>
    <xf numFmtId="0" fontId="24" fillId="0" borderId="66" xfId="7" applyFont="1" applyFill="1" applyBorder="1" applyAlignment="1">
      <alignment horizontal="center" vertical="center"/>
    </xf>
    <xf numFmtId="167" fontId="0" fillId="3" borderId="34" xfId="0" applyNumberFormat="1" applyFill="1" applyBorder="1" applyAlignment="1">
      <alignment horizontal="center" vertical="center"/>
    </xf>
    <xf numFmtId="167" fontId="0" fillId="0" borderId="34" xfId="0" applyNumberFormat="1" applyFill="1" applyBorder="1" applyAlignment="1">
      <alignment horizontal="center" vertical="center"/>
    </xf>
    <xf numFmtId="0" fontId="10" fillId="3" borderId="66" xfId="7" applyFont="1" applyFill="1" applyBorder="1" applyAlignment="1">
      <alignment horizontal="center" vertical="center"/>
    </xf>
    <xf numFmtId="167" fontId="10" fillId="3" borderId="34" xfId="0" applyNumberFormat="1" applyFont="1" applyFill="1" applyBorder="1" applyAlignment="1">
      <alignment horizontal="center" vertical="center"/>
    </xf>
    <xf numFmtId="0" fontId="10" fillId="0" borderId="66" xfId="7" applyFont="1" applyFill="1" applyBorder="1" applyAlignment="1">
      <alignment horizontal="center" vertical="center"/>
    </xf>
    <xf numFmtId="167" fontId="10" fillId="0" borderId="34" xfId="0" applyNumberFormat="1" applyFont="1" applyFill="1" applyBorder="1" applyAlignment="1">
      <alignment horizontal="center" vertical="center"/>
    </xf>
    <xf numFmtId="167" fontId="47" fillId="3" borderId="34" xfId="0" applyNumberFormat="1" applyFont="1" applyFill="1" applyBorder="1" applyAlignment="1">
      <alignment horizontal="center" vertical="center"/>
    </xf>
    <xf numFmtId="167" fontId="47" fillId="0" borderId="34" xfId="0" applyNumberFormat="1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5" xfId="0" applyFill="1" applyBorder="1" applyAlignment="1">
      <alignment vertical="center" wrapText="1"/>
    </xf>
    <xf numFmtId="9" fontId="0" fillId="3" borderId="35" xfId="0" applyNumberFormat="1" applyFill="1" applyBorder="1" applyAlignment="1">
      <alignment horizontal="center" vertical="center"/>
    </xf>
    <xf numFmtId="0" fontId="47" fillId="3" borderId="35" xfId="0" applyFont="1" applyFill="1" applyBorder="1" applyAlignment="1">
      <alignment horizontal="center" vertical="center"/>
    </xf>
    <xf numFmtId="167" fontId="47" fillId="3" borderId="36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6" xfId="0" applyFill="1" applyBorder="1" applyAlignment="1">
      <alignment wrapText="1"/>
    </xf>
    <xf numFmtId="168" fontId="47" fillId="0" borderId="6" xfId="0" applyNumberFormat="1" applyFont="1" applyFill="1" applyBorder="1" applyAlignment="1">
      <alignment horizontal="center" vertical="center"/>
    </xf>
    <xf numFmtId="167" fontId="0" fillId="0" borderId="51" xfId="0" applyNumberFormat="1" applyFont="1" applyFill="1" applyBorder="1" applyAlignment="1">
      <alignment horizontal="center" vertical="center"/>
    </xf>
    <xf numFmtId="0" fontId="25" fillId="0" borderId="50" xfId="7" applyFont="1" applyFill="1" applyBorder="1" applyAlignment="1">
      <alignment horizontal="center" vertical="center"/>
    </xf>
    <xf numFmtId="0" fontId="25" fillId="0" borderId="6" xfId="7" applyFont="1" applyFill="1" applyBorder="1"/>
    <xf numFmtId="0" fontId="25" fillId="0" borderId="6" xfId="7" applyFont="1" applyFill="1" applyBorder="1" applyAlignment="1">
      <alignment horizontal="center" vertical="center"/>
    </xf>
    <xf numFmtId="169" fontId="47" fillId="3" borderId="6" xfId="7" applyNumberFormat="1" applyFont="1" applyFill="1" applyBorder="1" applyAlignment="1">
      <alignment horizontal="center" vertical="center"/>
    </xf>
    <xf numFmtId="167" fontId="25" fillId="0" borderId="51" xfId="7" applyNumberFormat="1" applyFont="1" applyFill="1" applyBorder="1" applyAlignment="1">
      <alignment horizontal="center" vertical="center"/>
    </xf>
    <xf numFmtId="0" fontId="49" fillId="0" borderId="0" xfId="7" applyFont="1" applyFill="1" applyBorder="1"/>
    <xf numFmtId="0" fontId="34" fillId="0" borderId="41" xfId="7" applyFill="1" applyBorder="1" applyAlignment="1">
      <alignment horizontal="center" vertical="center"/>
    </xf>
    <xf numFmtId="0" fontId="34" fillId="0" borderId="42" xfId="7" applyFill="1" applyBorder="1"/>
    <xf numFmtId="0" fontId="34" fillId="0" borderId="42" xfId="7" applyFill="1" applyBorder="1" applyAlignment="1">
      <alignment horizontal="center" vertical="center"/>
    </xf>
    <xf numFmtId="164" fontId="47" fillId="0" borderId="42" xfId="7" applyNumberFormat="1" applyFont="1" applyFill="1" applyBorder="1" applyAlignment="1">
      <alignment horizontal="center" vertical="center"/>
    </xf>
    <xf numFmtId="164" fontId="34" fillId="0" borderId="43" xfId="7" applyNumberFormat="1" applyFill="1" applyBorder="1" applyAlignment="1">
      <alignment horizontal="center" vertical="center"/>
    </xf>
    <xf numFmtId="0" fontId="49" fillId="0" borderId="0" xfId="0" applyFont="1" applyFill="1" applyBorder="1"/>
    <xf numFmtId="0" fontId="49" fillId="0" borderId="62" xfId="0" applyFont="1" applyFill="1" applyBorder="1"/>
    <xf numFmtId="0" fontId="49" fillId="0" borderId="5" xfId="7" applyFont="1" applyFill="1" applyBorder="1" applyAlignment="1">
      <alignment vertical="center"/>
    </xf>
    <xf numFmtId="0" fontId="49" fillId="0" borderId="40" xfId="7" applyFont="1" applyFill="1" applyBorder="1" applyAlignment="1">
      <alignment vertical="center"/>
    </xf>
    <xf numFmtId="0" fontId="49" fillId="0" borderId="1" xfId="7" applyFont="1" applyFill="1" applyBorder="1" applyAlignment="1"/>
    <xf numFmtId="0" fontId="49" fillId="0" borderId="34" xfId="7" applyFont="1" applyFill="1" applyBorder="1" applyAlignment="1"/>
    <xf numFmtId="0" fontId="75" fillId="0" borderId="1" xfId="7" applyFont="1" applyFill="1" applyBorder="1" applyAlignment="1"/>
    <xf numFmtId="0" fontId="75" fillId="0" borderId="34" xfId="7" applyFont="1" applyFill="1" applyBorder="1" applyAlignment="1"/>
    <xf numFmtId="0" fontId="10" fillId="3" borderId="50" xfId="7" applyFont="1" applyFill="1" applyBorder="1" applyAlignment="1">
      <alignment horizontal="center" vertical="center"/>
    </xf>
    <xf numFmtId="0" fontId="10" fillId="3" borderId="6" xfId="7" applyFont="1" applyFill="1" applyBorder="1"/>
    <xf numFmtId="0" fontId="10" fillId="3" borderId="6" xfId="0" applyFont="1" applyFill="1" applyBorder="1" applyAlignment="1">
      <alignment horizontal="center" vertical="center"/>
    </xf>
    <xf numFmtId="0" fontId="10" fillId="3" borderId="6" xfId="7" applyFont="1" applyFill="1" applyBorder="1" applyAlignment="1">
      <alignment horizontal="center" vertical="center"/>
    </xf>
    <xf numFmtId="168" fontId="47" fillId="3" borderId="6" xfId="0" applyNumberFormat="1" applyFont="1" applyFill="1" applyBorder="1" applyAlignment="1">
      <alignment horizontal="center" vertical="center"/>
    </xf>
    <xf numFmtId="167" fontId="10" fillId="3" borderId="51" xfId="0" applyNumberFormat="1" applyFont="1" applyFill="1" applyBorder="1" applyAlignment="1">
      <alignment horizontal="center" vertical="center"/>
    </xf>
    <xf numFmtId="0" fontId="10" fillId="0" borderId="41" xfId="7" applyFont="1" applyFill="1" applyBorder="1" applyAlignment="1">
      <alignment horizontal="center" vertical="center"/>
    </xf>
    <xf numFmtId="0" fontId="10" fillId="0" borderId="42" xfId="7" applyFont="1" applyFill="1" applyBorder="1"/>
    <xf numFmtId="0" fontId="10" fillId="0" borderId="42" xfId="0" applyFont="1" applyFill="1" applyBorder="1" applyAlignment="1">
      <alignment horizontal="center" vertical="center"/>
    </xf>
    <xf numFmtId="0" fontId="10" fillId="0" borderId="42" xfId="7" applyFont="1" applyFill="1" applyBorder="1" applyAlignment="1">
      <alignment horizontal="center" vertical="center"/>
    </xf>
    <xf numFmtId="168" fontId="47" fillId="0" borderId="42" xfId="0" applyNumberFormat="1" applyFont="1" applyFill="1" applyBorder="1" applyAlignment="1">
      <alignment horizontal="center" vertical="center"/>
    </xf>
    <xf numFmtId="167" fontId="10" fillId="0" borderId="43" xfId="0" applyNumberFormat="1" applyFont="1" applyFill="1" applyBorder="1" applyAlignment="1">
      <alignment horizontal="center" vertical="center"/>
    </xf>
    <xf numFmtId="0" fontId="47" fillId="0" borderId="74" xfId="0" applyFont="1" applyFill="1" applyBorder="1" applyAlignment="1">
      <alignment vertical="center"/>
    </xf>
    <xf numFmtId="0" fontId="47" fillId="0" borderId="5" xfId="0" applyFont="1" applyFill="1" applyBorder="1" applyAlignment="1">
      <alignment vertical="center"/>
    </xf>
    <xf numFmtId="0" fontId="47" fillId="0" borderId="40" xfId="0" applyFont="1" applyFill="1" applyBorder="1" applyAlignment="1">
      <alignment vertical="center"/>
    </xf>
    <xf numFmtId="0" fontId="47" fillId="0" borderId="1" xfId="0" applyFont="1" applyFill="1" applyBorder="1" applyAlignment="1">
      <alignment vertical="center"/>
    </xf>
    <xf numFmtId="0" fontId="47" fillId="0" borderId="34" xfId="0" applyFont="1" applyFill="1" applyBorder="1" applyAlignment="1">
      <alignment vertical="center"/>
    </xf>
    <xf numFmtId="0" fontId="0" fillId="3" borderId="50" xfId="0" applyNumberForma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 wrapText="1"/>
    </xf>
    <xf numFmtId="0" fontId="51" fillId="3" borderId="6" xfId="0" applyFont="1" applyFill="1" applyBorder="1" applyAlignment="1">
      <alignment horizontal="center" vertical="center" wrapText="1"/>
    </xf>
    <xf numFmtId="167" fontId="0" fillId="3" borderId="51" xfId="0" applyNumberFormat="1" applyFont="1" applyFill="1" applyBorder="1" applyAlignment="1">
      <alignment horizontal="center" vertical="center"/>
    </xf>
    <xf numFmtId="49" fontId="0" fillId="0" borderId="74" xfId="0" applyNumberFormat="1" applyFill="1" applyBorder="1" applyAlignment="1">
      <alignment horizontal="center" vertical="center" wrapText="1"/>
    </xf>
    <xf numFmtId="9" fontId="52" fillId="0" borderId="5" xfId="0" applyNumberFormat="1" applyFont="1" applyFill="1" applyBorder="1" applyAlignment="1">
      <alignment vertical="top"/>
    </xf>
    <xf numFmtId="9" fontId="52" fillId="0" borderId="5" xfId="0" applyNumberFormat="1" applyFont="1" applyFill="1" applyBorder="1" applyAlignment="1">
      <alignment horizontal="center" vertical="center"/>
    </xf>
    <xf numFmtId="167" fontId="47" fillId="0" borderId="5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4" fontId="43" fillId="0" borderId="0" xfId="0" applyNumberFormat="1" applyFont="1" applyFill="1" applyBorder="1" applyAlignment="1">
      <alignment horizontal="center" vertical="center"/>
    </xf>
    <xf numFmtId="167" fontId="47" fillId="0" borderId="0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/>
    <xf numFmtId="0" fontId="51" fillId="0" borderId="42" xfId="0" applyFont="1" applyFill="1" applyBorder="1" applyAlignment="1">
      <alignment horizontal="center" vertical="center"/>
    </xf>
    <xf numFmtId="4" fontId="43" fillId="0" borderId="42" xfId="0" applyNumberFormat="1" applyFont="1" applyFill="1" applyBorder="1" applyAlignment="1">
      <alignment horizontal="center" vertical="center"/>
    </xf>
    <xf numFmtId="167" fontId="47" fillId="0" borderId="42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62" xfId="0" applyFont="1" applyFill="1" applyBorder="1" applyAlignment="1"/>
    <xf numFmtId="0" fontId="51" fillId="0" borderId="62" xfId="0" applyFont="1" applyFill="1" applyBorder="1" applyAlignment="1">
      <alignment horizontal="center" vertical="center"/>
    </xf>
    <xf numFmtId="4" fontId="43" fillId="0" borderId="62" xfId="0" applyNumberFormat="1" applyFont="1" applyFill="1" applyBorder="1" applyAlignment="1">
      <alignment horizontal="center" vertical="center"/>
    </xf>
    <xf numFmtId="167" fontId="47" fillId="0" borderId="62" xfId="0" applyNumberFormat="1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49" fontId="0" fillId="0" borderId="74" xfId="0" applyNumberFormat="1" applyFill="1" applyBorder="1" applyAlignment="1">
      <alignment horizontal="center" vertical="center"/>
    </xf>
    <xf numFmtId="9" fontId="52" fillId="0" borderId="5" xfId="0" applyNumberFormat="1" applyFont="1" applyFill="1" applyBorder="1" applyAlignment="1"/>
    <xf numFmtId="9" fontId="52" fillId="0" borderId="1" xfId="0" applyNumberFormat="1" applyFont="1" applyFill="1" applyBorder="1" applyAlignment="1">
      <alignment vertical="top" wrapText="1"/>
    </xf>
    <xf numFmtId="49" fontId="0" fillId="0" borderId="41" xfId="0" applyNumberFormat="1" applyFill="1" applyBorder="1" applyAlignment="1">
      <alignment horizontal="center" vertical="center"/>
    </xf>
    <xf numFmtId="49" fontId="0" fillId="0" borderId="42" xfId="0" applyNumberFormat="1" applyFill="1" applyBorder="1" applyAlignment="1">
      <alignment horizontal="left"/>
    </xf>
    <xf numFmtId="49" fontId="0" fillId="0" borderId="45" xfId="0" applyNumberFormat="1" applyFill="1" applyBorder="1" applyAlignment="1">
      <alignment horizontal="center" vertical="center"/>
    </xf>
    <xf numFmtId="49" fontId="0" fillId="0" borderId="62" xfId="0" applyNumberFormat="1" applyFill="1" applyBorder="1" applyAlignment="1">
      <alignment horizontal="left"/>
    </xf>
    <xf numFmtId="9" fontId="52" fillId="0" borderId="5" xfId="0" applyNumberFormat="1" applyFont="1" applyFill="1" applyBorder="1" applyAlignment="1">
      <alignment vertical="top" wrapText="1"/>
    </xf>
    <xf numFmtId="49" fontId="0" fillId="0" borderId="6" xfId="0" applyNumberFormat="1" applyFill="1" applyBorder="1" applyAlignment="1">
      <alignment horizontal="left" wrapText="1"/>
    </xf>
    <xf numFmtId="0" fontId="51" fillId="0" borderId="6" xfId="0" applyFont="1" applyFill="1" applyBorder="1" applyAlignment="1">
      <alignment horizontal="center" vertical="center"/>
    </xf>
    <xf numFmtId="49" fontId="0" fillId="3" borderId="50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left" wrapText="1"/>
    </xf>
    <xf numFmtId="0" fontId="51" fillId="3" borderId="6" xfId="0" applyFont="1" applyFill="1" applyBorder="1" applyAlignment="1">
      <alignment horizontal="center" vertical="center"/>
    </xf>
    <xf numFmtId="0" fontId="0" fillId="0" borderId="44" xfId="0" applyFill="1" applyBorder="1"/>
    <xf numFmtId="0" fontId="49" fillId="0" borderId="80" xfId="7" applyFont="1" applyFill="1" applyBorder="1" applyAlignment="1"/>
    <xf numFmtId="0" fontId="49" fillId="0" borderId="45" xfId="7" applyFont="1" applyFill="1" applyBorder="1" applyAlignment="1"/>
    <xf numFmtId="0" fontId="49" fillId="0" borderId="62" xfId="7" applyFont="1" applyFill="1" applyBorder="1" applyAlignment="1"/>
    <xf numFmtId="0" fontId="49" fillId="0" borderId="75" xfId="7" applyFont="1" applyFill="1" applyBorder="1" applyAlignment="1"/>
    <xf numFmtId="0" fontId="0" fillId="0" borderId="41" xfId="0" applyNumberFormat="1" applyFill="1" applyBorder="1" applyAlignment="1">
      <alignment horizontal="center" vertical="center" wrapText="1"/>
    </xf>
    <xf numFmtId="49" fontId="0" fillId="0" borderId="42" xfId="0" applyNumberFormat="1" applyFill="1" applyBorder="1" applyAlignment="1">
      <alignment horizontal="left" vertical="top" wrapText="1"/>
    </xf>
    <xf numFmtId="0" fontId="51" fillId="0" borderId="42" xfId="0" applyFont="1" applyFill="1" applyBorder="1" applyAlignment="1">
      <alignment horizontal="center" vertical="center" wrapText="1"/>
    </xf>
    <xf numFmtId="167" fontId="0" fillId="0" borderId="43" xfId="0" applyNumberFormat="1" applyFont="1" applyFill="1" applyBorder="1" applyAlignment="1">
      <alignment horizontal="center" vertical="center"/>
    </xf>
    <xf numFmtId="169" fontId="47" fillId="0" borderId="1" xfId="7" applyNumberFormat="1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vertical="center" wrapText="1"/>
    </xf>
    <xf numFmtId="0" fontId="47" fillId="0" borderId="33" xfId="0" applyFont="1" applyFill="1" applyBorder="1" applyAlignment="1">
      <alignment vertical="center" wrapText="1"/>
    </xf>
    <xf numFmtId="0" fontId="47" fillId="0" borderId="31" xfId="0" applyFont="1" applyFill="1" applyBorder="1" applyAlignment="1">
      <alignment vertical="center"/>
    </xf>
    <xf numFmtId="0" fontId="46" fillId="0" borderId="1" xfId="7" applyFont="1" applyFill="1" applyBorder="1" applyAlignment="1"/>
    <xf numFmtId="0" fontId="47" fillId="0" borderId="1" xfId="7" applyFont="1" applyFill="1" applyBorder="1" applyAlignment="1"/>
    <xf numFmtId="0" fontId="47" fillId="0" borderId="23" xfId="7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0" fillId="3" borderId="74" xfId="0" applyFill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2" fontId="68" fillId="0" borderId="26" xfId="0" applyNumberFormat="1" applyFont="1" applyFill="1" applyBorder="1" applyAlignment="1">
      <alignment vertical="center"/>
    </xf>
    <xf numFmtId="0" fontId="61" fillId="0" borderId="1" xfId="0" applyFont="1" applyFill="1" applyBorder="1" applyAlignment="1">
      <alignment vertical="center" wrapText="1"/>
    </xf>
    <xf numFmtId="0" fontId="61" fillId="3" borderId="1" xfId="0" applyFont="1" applyFill="1" applyBorder="1" applyAlignment="1">
      <alignment vertical="center" wrapText="1"/>
    </xf>
    <xf numFmtId="0" fontId="61" fillId="0" borderId="1" xfId="0" applyFont="1" applyFill="1" applyBorder="1" applyAlignment="1">
      <alignment vertical="center"/>
    </xf>
    <xf numFmtId="2" fontId="61" fillId="3" borderId="1" xfId="0" applyNumberFormat="1" applyFont="1" applyFill="1" applyBorder="1" applyAlignment="1">
      <alignment vertical="center" wrapText="1"/>
    </xf>
    <xf numFmtId="2" fontId="61" fillId="3" borderId="34" xfId="0" applyNumberFormat="1" applyFont="1" applyFill="1" applyBorder="1" applyAlignment="1">
      <alignment vertical="center"/>
    </xf>
    <xf numFmtId="2" fontId="61" fillId="0" borderId="34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97" fillId="0" borderId="1" xfId="0" applyFont="1" applyBorder="1" applyAlignment="1">
      <alignment vertical="center"/>
    </xf>
    <xf numFmtId="2" fontId="61" fillId="3" borderId="35" xfId="0" applyNumberFormat="1" applyFont="1" applyFill="1" applyBorder="1" applyAlignment="1">
      <alignment vertical="center" wrapText="1"/>
    </xf>
    <xf numFmtId="2" fontId="61" fillId="3" borderId="36" xfId="0" applyNumberFormat="1" applyFont="1" applyFill="1" applyBorder="1" applyAlignment="1">
      <alignment vertical="center"/>
    </xf>
    <xf numFmtId="0" fontId="61" fillId="3" borderId="74" xfId="0" applyNumberFormat="1" applyFont="1" applyFill="1" applyBorder="1" applyAlignment="1">
      <alignment horizontal="center" vertical="center" wrapText="1"/>
    </xf>
    <xf numFmtId="2" fontId="61" fillId="3" borderId="5" xfId="0" applyNumberFormat="1" applyFont="1" applyFill="1" applyBorder="1" applyAlignment="1">
      <alignment vertical="center" wrapText="1"/>
    </xf>
    <xf numFmtId="2" fontId="61" fillId="3" borderId="40" xfId="0" applyNumberFormat="1" applyFont="1" applyFill="1" applyBorder="1" applyAlignment="1">
      <alignment vertical="center"/>
    </xf>
    <xf numFmtId="0" fontId="61" fillId="0" borderId="66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2" fontId="0" fillId="3" borderId="34" xfId="0" applyNumberFormat="1" applyFill="1" applyBorder="1" applyAlignment="1">
      <alignment vertical="center"/>
    </xf>
    <xf numFmtId="0" fontId="0" fillId="0" borderId="6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34" xfId="0" applyNumberFormat="1" applyFill="1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2" fontId="0" fillId="0" borderId="51" xfId="0" applyNumberFormat="1" applyFill="1" applyBorder="1" applyAlignment="1">
      <alignment vertical="center"/>
    </xf>
    <xf numFmtId="0" fontId="61" fillId="38" borderId="47" xfId="0" applyNumberFormat="1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center" vertical="center"/>
    </xf>
    <xf numFmtId="2" fontId="61" fillId="3" borderId="78" xfId="0" applyNumberFormat="1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0" xfId="0" applyNumberFormat="1" applyFill="1" applyAlignment="1">
      <alignment vertical="center"/>
    </xf>
    <xf numFmtId="169" fontId="47" fillId="0" borderId="6" xfId="7" applyNumberFormat="1" applyFont="1" applyFill="1" applyBorder="1" applyAlignment="1">
      <alignment horizontal="center" vertical="center"/>
    </xf>
    <xf numFmtId="0" fontId="25" fillId="3" borderId="50" xfId="7" applyFont="1" applyFill="1" applyBorder="1" applyAlignment="1">
      <alignment horizontal="center" vertical="center"/>
    </xf>
    <xf numFmtId="0" fontId="25" fillId="3" borderId="6" xfId="7" applyFont="1" applyFill="1" applyBorder="1"/>
    <xf numFmtId="0" fontId="25" fillId="3" borderId="6" xfId="7" applyFont="1" applyFill="1" applyBorder="1" applyAlignment="1">
      <alignment horizontal="center" vertical="center"/>
    </xf>
    <xf numFmtId="167" fontId="25" fillId="3" borderId="51" xfId="7" applyNumberFormat="1" applyFont="1" applyFill="1" applyBorder="1" applyAlignment="1">
      <alignment horizontal="center" vertical="center"/>
    </xf>
    <xf numFmtId="0" fontId="25" fillId="3" borderId="74" xfId="7" applyFont="1" applyFill="1" applyBorder="1" applyAlignment="1">
      <alignment horizontal="center" vertical="center"/>
    </xf>
    <xf numFmtId="0" fontId="25" fillId="3" borderId="5" xfId="7" applyFont="1" applyFill="1" applyBorder="1"/>
    <xf numFmtId="0" fontId="25" fillId="3" borderId="5" xfId="7" applyFont="1" applyFill="1" applyBorder="1" applyAlignment="1">
      <alignment horizontal="center" vertical="center"/>
    </xf>
    <xf numFmtId="169" fontId="47" fillId="3" borderId="5" xfId="7" applyNumberFormat="1" applyFont="1" applyFill="1" applyBorder="1" applyAlignment="1">
      <alignment horizontal="center" vertical="center"/>
    </xf>
    <xf numFmtId="167" fontId="25" fillId="3" borderId="40" xfId="7" applyNumberFormat="1" applyFont="1" applyFill="1" applyBorder="1" applyAlignment="1">
      <alignment horizontal="center" vertical="center"/>
    </xf>
    <xf numFmtId="0" fontId="47" fillId="0" borderId="0" xfId="7" applyFont="1" applyFill="1" applyBorder="1" applyAlignment="1"/>
    <xf numFmtId="0" fontId="25" fillId="0" borderId="41" xfId="7" applyFont="1" applyFill="1" applyBorder="1" applyAlignment="1">
      <alignment horizontal="center" vertical="center"/>
    </xf>
    <xf numFmtId="0" fontId="25" fillId="0" borderId="42" xfId="7" applyFont="1" applyFill="1" applyBorder="1"/>
    <xf numFmtId="0" fontId="25" fillId="0" borderId="42" xfId="7" applyFont="1" applyFill="1" applyBorder="1" applyAlignment="1">
      <alignment horizontal="center" vertical="center"/>
    </xf>
    <xf numFmtId="169" fontId="47" fillId="0" borderId="42" xfId="7" applyNumberFormat="1" applyFont="1" applyFill="1" applyBorder="1" applyAlignment="1">
      <alignment horizontal="center" vertical="center"/>
    </xf>
    <xf numFmtId="167" fontId="25" fillId="0" borderId="43" xfId="7" applyNumberFormat="1" applyFont="1" applyFill="1" applyBorder="1" applyAlignment="1">
      <alignment horizontal="center" vertical="center"/>
    </xf>
    <xf numFmtId="0" fontId="47" fillId="0" borderId="62" xfId="7" applyFont="1" applyFill="1" applyBorder="1" applyAlignment="1"/>
    <xf numFmtId="0" fontId="9" fillId="22" borderId="1" xfId="16" applyFont="1" applyFill="1" applyBorder="1" applyAlignment="1" applyProtection="1">
      <alignment horizontal="center" vertical="center" wrapText="1"/>
    </xf>
    <xf numFmtId="0" fontId="9" fillId="0" borderId="1" xfId="16" applyFont="1" applyFill="1" applyBorder="1" applyAlignment="1" applyProtection="1">
      <alignment horizontal="center" vertical="center" wrapText="1"/>
    </xf>
    <xf numFmtId="0" fontId="9" fillId="8" borderId="1" xfId="16" applyFont="1" applyFill="1" applyBorder="1" applyAlignment="1" applyProtection="1">
      <alignment horizontal="center" vertical="center" wrapText="1"/>
    </xf>
    <xf numFmtId="0" fontId="9" fillId="10" borderId="1" xfId="16" applyFont="1" applyFill="1" applyBorder="1" applyAlignment="1" applyProtection="1">
      <alignment horizontal="center" vertical="center" wrapText="1"/>
    </xf>
    <xf numFmtId="0" fontId="9" fillId="19" borderId="1" xfId="16" applyFont="1" applyFill="1" applyBorder="1" applyAlignment="1" applyProtection="1">
      <alignment horizontal="center" vertical="center" wrapText="1"/>
    </xf>
    <xf numFmtId="0" fontId="9" fillId="12" borderId="1" xfId="16" applyFont="1" applyFill="1" applyBorder="1" applyAlignment="1" applyProtection="1">
      <alignment horizontal="center" vertical="center" wrapText="1"/>
    </xf>
    <xf numFmtId="0" fontId="9" fillId="11" borderId="1" xfId="16" applyFont="1" applyFill="1" applyBorder="1" applyAlignment="1" applyProtection="1">
      <alignment horizontal="center" vertical="center" wrapText="1"/>
    </xf>
    <xf numFmtId="0" fontId="9" fillId="18" borderId="1" xfId="16" applyFont="1" applyFill="1" applyBorder="1" applyAlignment="1" applyProtection="1">
      <alignment horizontal="center" vertical="center" wrapText="1"/>
    </xf>
    <xf numFmtId="0" fontId="9" fillId="5" borderId="1" xfId="16" applyFont="1" applyFill="1" applyBorder="1" applyAlignment="1" applyProtection="1">
      <alignment horizontal="center" vertical="center" wrapText="1"/>
    </xf>
    <xf numFmtId="0" fontId="9" fillId="16" borderId="1" xfId="16" applyFont="1" applyFill="1" applyBorder="1" applyAlignment="1" applyProtection="1">
      <alignment horizontal="center" vertical="center" wrapText="1"/>
    </xf>
    <xf numFmtId="0" fontId="9" fillId="13" borderId="1" xfId="16" applyFont="1" applyFill="1" applyBorder="1" applyAlignment="1" applyProtection="1">
      <alignment horizontal="center" vertical="center" wrapText="1"/>
    </xf>
    <xf numFmtId="0" fontId="9" fillId="3" borderId="1" xfId="16" applyFont="1" applyFill="1" applyBorder="1" applyAlignment="1" applyProtection="1">
      <alignment horizontal="center" vertical="center" wrapText="1"/>
    </xf>
    <xf numFmtId="0" fontId="9" fillId="4" borderId="1" xfId="16" applyFont="1" applyFill="1" applyBorder="1" applyAlignment="1" applyProtection="1">
      <alignment horizontal="center" vertical="center" wrapText="1"/>
    </xf>
    <xf numFmtId="0" fontId="9" fillId="15" borderId="1" xfId="16" applyFont="1" applyFill="1" applyBorder="1" applyAlignment="1" applyProtection="1">
      <alignment horizontal="center" vertical="center" wrapText="1"/>
    </xf>
    <xf numFmtId="0" fontId="9" fillId="13" borderId="35" xfId="16" applyFont="1" applyFill="1" applyBorder="1" applyAlignment="1" applyProtection="1">
      <alignment horizontal="center" vertical="center" wrapText="1"/>
    </xf>
    <xf numFmtId="0" fontId="94" fillId="2" borderId="28" xfId="0" applyFont="1" applyFill="1" applyBorder="1" applyAlignment="1">
      <alignment horizontal="center" vertical="center"/>
    </xf>
    <xf numFmtId="0" fontId="94" fillId="3" borderId="74" xfId="0" applyFont="1" applyFill="1" applyBorder="1" applyAlignment="1">
      <alignment horizontal="center" vertical="center"/>
    </xf>
    <xf numFmtId="0" fontId="94" fillId="2" borderId="50" xfId="0" applyFont="1" applyFill="1" applyBorder="1" applyAlignment="1">
      <alignment horizontal="center" vertical="center"/>
    </xf>
    <xf numFmtId="0" fontId="94" fillId="2" borderId="66" xfId="0" applyFont="1" applyFill="1" applyBorder="1" applyAlignment="1">
      <alignment horizontal="center" vertical="center"/>
    </xf>
    <xf numFmtId="0" fontId="94" fillId="3" borderId="66" xfId="0" applyFont="1" applyFill="1" applyBorder="1" applyAlignment="1">
      <alignment horizontal="center" vertical="center"/>
    </xf>
    <xf numFmtId="0" fontId="94" fillId="3" borderId="50" xfId="0" applyFont="1" applyFill="1" applyBorder="1" applyAlignment="1">
      <alignment horizontal="center" vertical="center"/>
    </xf>
    <xf numFmtId="0" fontId="94" fillId="3" borderId="31" xfId="0" applyFont="1" applyFill="1" applyBorder="1" applyAlignment="1">
      <alignment horizontal="center" vertical="center"/>
    </xf>
    <xf numFmtId="0" fontId="94" fillId="3" borderId="27" xfId="0" applyFont="1" applyFill="1" applyBorder="1" applyAlignment="1">
      <alignment horizontal="center" vertical="center"/>
    </xf>
    <xf numFmtId="0" fontId="94" fillId="2" borderId="45" xfId="0" applyFont="1" applyFill="1" applyBorder="1" applyAlignment="1">
      <alignment horizontal="center" vertical="center"/>
    </xf>
    <xf numFmtId="4" fontId="45" fillId="0" borderId="34" xfId="9" applyNumberFormat="1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28" fillId="0" borderId="6" xfId="6" applyFont="1" applyFill="1" applyBorder="1" applyAlignment="1">
      <alignment vertical="center" wrapText="1"/>
    </xf>
    <xf numFmtId="4" fontId="28" fillId="0" borderId="13" xfId="6" applyNumberFormat="1" applyFont="1" applyBorder="1" applyAlignment="1"/>
    <xf numFmtId="4" fontId="35" fillId="0" borderId="25" xfId="6" applyNumberFormat="1" applyBorder="1" applyAlignment="1"/>
    <xf numFmtId="4" fontId="28" fillId="0" borderId="0" xfId="6" applyNumberFormat="1" applyFont="1" applyBorder="1" applyAlignment="1"/>
    <xf numFmtId="4" fontId="35" fillId="0" borderId="26" xfId="6" applyNumberFormat="1" applyBorder="1" applyAlignment="1"/>
    <xf numFmtId="4" fontId="35" fillId="0" borderId="1" xfId="6" applyNumberFormat="1" applyFill="1" applyBorder="1" applyAlignment="1">
      <alignment horizontal="center" vertical="center" wrapText="1"/>
    </xf>
    <xf numFmtId="4" fontId="35" fillId="16" borderId="1" xfId="6" applyNumberFormat="1" applyFill="1" applyBorder="1" applyAlignment="1">
      <alignment horizontal="center" vertical="center" wrapText="1"/>
    </xf>
    <xf numFmtId="4" fontId="35" fillId="30" borderId="1" xfId="6" applyNumberFormat="1" applyFill="1" applyBorder="1" applyAlignment="1">
      <alignment horizontal="center" vertical="center" wrapText="1"/>
    </xf>
    <xf numFmtId="4" fontId="35" fillId="0" borderId="0" xfId="6" applyNumberFormat="1" applyFill="1" applyBorder="1" applyAlignment="1">
      <alignment horizontal="center" vertical="center" wrapText="1"/>
    </xf>
    <xf numFmtId="4" fontId="35" fillId="16" borderId="40" xfId="6" applyNumberFormat="1" applyFill="1" applyBorder="1" applyAlignment="1">
      <alignment horizontal="center" vertical="center" wrapText="1"/>
    </xf>
    <xf numFmtId="4" fontId="35" fillId="0" borderId="34" xfId="6" applyNumberFormat="1" applyFill="1" applyBorder="1" applyAlignment="1">
      <alignment horizontal="center" vertical="center" wrapText="1"/>
    </xf>
    <xf numFmtId="4" fontId="35" fillId="0" borderId="51" xfId="6" applyNumberFormat="1" applyFill="1" applyBorder="1" applyAlignment="1">
      <alignment horizontal="center" vertical="center" wrapText="1"/>
    </xf>
    <xf numFmtId="4" fontId="35" fillId="16" borderId="36" xfId="6" applyNumberFormat="1" applyFill="1" applyBorder="1" applyAlignment="1">
      <alignment horizontal="center" vertical="center" wrapText="1"/>
    </xf>
    <xf numFmtId="0" fontId="35" fillId="0" borderId="0" xfId="6" applyFill="1" applyBorder="1" applyAlignment="1">
      <alignment horizontal="center" vertical="center" wrapText="1"/>
    </xf>
    <xf numFmtId="4" fontId="35" fillId="0" borderId="0" xfId="6" applyNumberFormat="1" applyAlignment="1">
      <alignment horizontal="center"/>
    </xf>
    <xf numFmtId="0" fontId="47" fillId="0" borderId="0" xfId="6" applyFont="1" applyBorder="1" applyAlignment="1">
      <alignment horizontal="left" vertical="top"/>
    </xf>
    <xf numFmtId="0" fontId="7" fillId="0" borderId="6" xfId="6" applyFont="1" applyFill="1" applyBorder="1" applyAlignment="1">
      <alignment vertical="center" wrapText="1"/>
    </xf>
    <xf numFmtId="4" fontId="35" fillId="16" borderId="1" xfId="6" applyNumberFormat="1" applyFill="1" applyBorder="1" applyAlignment="1">
      <alignment horizontal="center" vertical="center" wrapText="1"/>
    </xf>
    <xf numFmtId="4" fontId="35" fillId="0" borderId="1" xfId="6" applyNumberFormat="1" applyFill="1" applyBorder="1" applyAlignment="1">
      <alignment horizontal="center" vertical="center" wrapText="1"/>
    </xf>
    <xf numFmtId="0" fontId="5" fillId="16" borderId="1" xfId="6" applyFont="1" applyFill="1" applyBorder="1" applyAlignment="1">
      <alignment horizontal="right" vertical="center" wrapText="1"/>
    </xf>
    <xf numFmtId="0" fontId="7" fillId="0" borderId="1" xfId="6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0" fillId="0" borderId="76" xfId="0" applyFont="1" applyBorder="1" applyAlignment="1">
      <alignment horizontal="center" vertical="center"/>
    </xf>
    <xf numFmtId="0" fontId="60" fillId="0" borderId="76" xfId="0" applyFont="1" applyBorder="1" applyAlignment="1">
      <alignment horizontal="center" vertical="center" wrapText="1"/>
    </xf>
    <xf numFmtId="0" fontId="60" fillId="0" borderId="77" xfId="0" applyFont="1" applyBorder="1" applyAlignment="1">
      <alignment horizontal="center" vertical="center" wrapText="1"/>
    </xf>
    <xf numFmtId="1" fontId="45" fillId="16" borderId="0" xfId="0" applyNumberFormat="1" applyFont="1" applyFill="1" applyBorder="1" applyAlignment="1">
      <alignment horizontal="left" vertical="center"/>
    </xf>
    <xf numFmtId="0" fontId="45" fillId="16" borderId="0" xfId="0" applyFont="1" applyFill="1" applyBorder="1" applyAlignment="1">
      <alignment horizontal="center" vertical="center" wrapText="1"/>
    </xf>
    <xf numFmtId="1" fontId="45" fillId="16" borderId="0" xfId="0" applyNumberFormat="1" applyFont="1" applyFill="1" applyBorder="1" applyAlignment="1">
      <alignment horizontal="right" vertical="center" wrapText="1"/>
    </xf>
    <xf numFmtId="9" fontId="45" fillId="16" borderId="0" xfId="0" applyNumberFormat="1" applyFont="1" applyFill="1" applyBorder="1" applyAlignment="1">
      <alignment horizontal="right" vertical="center"/>
    </xf>
    <xf numFmtId="1" fontId="45" fillId="16" borderId="44" xfId="0" applyNumberFormat="1" applyFont="1" applyFill="1" applyBorder="1" applyAlignment="1">
      <alignment horizontal="center" vertical="center"/>
    </xf>
    <xf numFmtId="4" fontId="45" fillId="16" borderId="80" xfId="0" applyNumberFormat="1" applyFont="1" applyFill="1" applyBorder="1" applyAlignment="1">
      <alignment horizontal="right" vertical="center"/>
    </xf>
    <xf numFmtId="2" fontId="0" fillId="0" borderId="34" xfId="0" applyNumberFormat="1" applyBorder="1" applyAlignment="1">
      <alignment horizontal="right" vertical="center"/>
    </xf>
    <xf numFmtId="2" fontId="0" fillId="0" borderId="36" xfId="0" applyNumberFormat="1" applyBorder="1" applyAlignment="1">
      <alignment horizontal="right" vertical="center"/>
    </xf>
    <xf numFmtId="0" fontId="43" fillId="2" borderId="46" xfId="0" applyFont="1" applyFill="1" applyBorder="1" applyAlignment="1">
      <alignment horizontal="left" vertical="center" wrapText="1"/>
    </xf>
    <xf numFmtId="0" fontId="43" fillId="2" borderId="76" xfId="0" applyFont="1" applyFill="1" applyBorder="1" applyAlignment="1">
      <alignment horizontal="center" vertical="center" wrapText="1"/>
    </xf>
    <xf numFmtId="0" fontId="43" fillId="2" borderId="77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2" fontId="33" fillId="0" borderId="1" xfId="0" applyNumberFormat="1" applyFont="1" applyFill="1" applyBorder="1" applyAlignment="1">
      <alignment horizontal="center" vertical="center" wrapText="1"/>
    </xf>
    <xf numFmtId="9" fontId="3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top" wrapText="1"/>
    </xf>
    <xf numFmtId="0" fontId="32" fillId="0" borderId="34" xfId="0" applyFont="1" applyFill="1" applyBorder="1" applyAlignment="1">
      <alignment horizontal="center" vertical="center" wrapText="1"/>
    </xf>
    <xf numFmtId="0" fontId="33" fillId="0" borderId="66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33" fillId="18" borderId="66" xfId="0" applyFont="1" applyFill="1" applyBorder="1" applyAlignment="1">
      <alignment horizontal="center" vertical="top" wrapText="1"/>
    </xf>
    <xf numFmtId="0" fontId="33" fillId="18" borderId="1" xfId="0" applyFont="1" applyFill="1" applyBorder="1" applyAlignment="1">
      <alignment horizontal="left" vertical="top" wrapText="1"/>
    </xf>
    <xf numFmtId="0" fontId="20" fillId="18" borderId="1" xfId="0" applyFont="1" applyFill="1" applyBorder="1" applyAlignment="1">
      <alignment horizontal="left" vertical="top" wrapText="1"/>
    </xf>
    <xf numFmtId="0" fontId="0" fillId="18" borderId="1" xfId="0" applyFill="1" applyBorder="1"/>
    <xf numFmtId="0" fontId="22" fillId="18" borderId="1" xfId="0" applyFont="1" applyFill="1" applyBorder="1" applyAlignment="1">
      <alignment horizontal="center" vertical="top" wrapText="1"/>
    </xf>
    <xf numFmtId="2" fontId="33" fillId="18" borderId="1" xfId="0" applyNumberFormat="1" applyFont="1" applyFill="1" applyBorder="1" applyAlignment="1">
      <alignment horizontal="center" vertical="center" wrapText="1"/>
    </xf>
    <xf numFmtId="9" fontId="33" fillId="18" borderId="1" xfId="0" applyNumberFormat="1" applyFont="1" applyFill="1" applyBorder="1" applyAlignment="1">
      <alignment horizontal="center" vertical="center" wrapText="1"/>
    </xf>
    <xf numFmtId="4" fontId="0" fillId="18" borderId="1" xfId="0" applyNumberFormat="1" applyFill="1" applyBorder="1" applyAlignment="1">
      <alignment horizontal="right" vertical="center"/>
    </xf>
    <xf numFmtId="0" fontId="32" fillId="18" borderId="34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center" vertical="center"/>
    </xf>
    <xf numFmtId="0" fontId="45" fillId="0" borderId="66" xfId="0" applyFont="1" applyFill="1" applyBorder="1" applyAlignment="1">
      <alignment horizontal="center" vertical="center"/>
    </xf>
    <xf numFmtId="4" fontId="45" fillId="0" borderId="34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9" fontId="0" fillId="0" borderId="5" xfId="0" applyNumberFormat="1" applyBorder="1" applyAlignment="1">
      <alignment horizontal="right" vertical="center"/>
    </xf>
    <xf numFmtId="2" fontId="0" fillId="0" borderId="40" xfId="0" applyNumberFormat="1" applyBorder="1" applyAlignment="1">
      <alignment horizontal="right" vertical="center"/>
    </xf>
    <xf numFmtId="0" fontId="46" fillId="0" borderId="46" xfId="5" applyFont="1" applyFill="1" applyBorder="1" applyAlignment="1">
      <alignment horizontal="center" vertical="center" wrapText="1"/>
    </xf>
    <xf numFmtId="0" fontId="46" fillId="0" borderId="77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/>
    </xf>
    <xf numFmtId="4" fontId="45" fillId="0" borderId="33" xfId="0" applyNumberFormat="1" applyFont="1" applyFill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0" fontId="106" fillId="0" borderId="81" xfId="0" applyFont="1" applyBorder="1" applyAlignment="1">
      <alignment horizontal="center" vertical="center"/>
    </xf>
    <xf numFmtId="0" fontId="105" fillId="0" borderId="82" xfId="2" applyFont="1" applyBorder="1" applyAlignment="1">
      <alignment horizontal="left" vertical="center" wrapText="1"/>
    </xf>
    <xf numFmtId="0" fontId="105" fillId="0" borderId="83" xfId="2" applyFont="1" applyBorder="1" applyAlignment="1">
      <alignment horizontal="left" vertical="center" wrapText="1"/>
    </xf>
    <xf numFmtId="0" fontId="105" fillId="0" borderId="84" xfId="2" applyFont="1" applyBorder="1" applyAlignment="1">
      <alignment horizontal="left" vertical="center" wrapText="1"/>
    </xf>
    <xf numFmtId="0" fontId="107" fillId="0" borderId="0" xfId="0" applyFont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16" borderId="6" xfId="0" applyFont="1" applyFill="1" applyBorder="1" applyAlignment="1">
      <alignment horizontal="center" vertical="center"/>
    </xf>
    <xf numFmtId="49" fontId="45" fillId="16" borderId="6" xfId="0" applyNumberFormat="1" applyFont="1" applyFill="1" applyBorder="1" applyAlignment="1">
      <alignment horizontal="center" vertical="center" wrapText="1"/>
    </xf>
    <xf numFmtId="0" fontId="45" fillId="16" borderId="6" xfId="0" applyFont="1" applyFill="1" applyBorder="1" applyAlignment="1">
      <alignment horizontal="center" vertical="center" wrapText="1"/>
    </xf>
    <xf numFmtId="0" fontId="46" fillId="0" borderId="1" xfId="5" applyFont="1" applyFill="1" applyBorder="1" applyAlignment="1">
      <alignment horizontal="center" vertical="center" wrapText="1"/>
    </xf>
    <xf numFmtId="165" fontId="46" fillId="0" borderId="1" xfId="1" applyNumberFormat="1" applyFont="1" applyFill="1" applyBorder="1" applyAlignment="1">
      <alignment horizontal="center" vertical="center" wrapText="1"/>
    </xf>
    <xf numFmtId="0" fontId="45" fillId="16" borderId="6" xfId="0" applyFont="1" applyFill="1" applyBorder="1" applyAlignment="1">
      <alignment vertical="center" wrapText="1"/>
    </xf>
    <xf numFmtId="9" fontId="45" fillId="16" borderId="6" xfId="0" applyNumberFormat="1" applyFont="1" applyFill="1" applyBorder="1" applyAlignment="1">
      <alignment vertical="center"/>
    </xf>
    <xf numFmtId="9" fontId="45" fillId="16" borderId="6" xfId="0" applyNumberFormat="1" applyFont="1" applyFill="1" applyBorder="1" applyAlignment="1">
      <alignment vertical="center" wrapText="1"/>
    </xf>
    <xf numFmtId="4" fontId="45" fillId="16" borderId="5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2" fontId="94" fillId="3" borderId="40" xfId="0" applyNumberFormat="1" applyFont="1" applyFill="1" applyBorder="1" applyAlignment="1">
      <alignment horizontal="center" vertical="center" wrapText="1"/>
    </xf>
    <xf numFmtId="0" fontId="94" fillId="3" borderId="32" xfId="18" applyFont="1" applyFill="1" applyBorder="1" applyAlignment="1">
      <alignment horizontal="center" vertical="center" wrapText="1"/>
    </xf>
    <xf numFmtId="2" fontId="94" fillId="3" borderId="33" xfId="0" applyNumberFormat="1" applyFont="1" applyFill="1" applyBorder="1" applyAlignment="1">
      <alignment horizontal="center" vertical="center" wrapText="1"/>
    </xf>
    <xf numFmtId="0" fontId="94" fillId="3" borderId="35" xfId="12" applyNumberFormat="1" applyFont="1" applyFill="1" applyBorder="1" applyAlignment="1">
      <alignment horizontal="center" vertical="center" wrapText="1"/>
    </xf>
    <xf numFmtId="0" fontId="94" fillId="3" borderId="35" xfId="18" applyFont="1" applyFill="1" applyBorder="1" applyAlignment="1">
      <alignment horizontal="center" vertical="center" wrapText="1"/>
    </xf>
    <xf numFmtId="2" fontId="94" fillId="3" borderId="52" xfId="0" applyNumberFormat="1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left" vertical="top" wrapText="1"/>
    </xf>
    <xf numFmtId="0" fontId="0" fillId="0" borderId="2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3" fillId="2" borderId="4" xfId="0" applyFont="1" applyFill="1" applyBorder="1" applyAlignment="1">
      <alignment horizontal="center" vertical="top" wrapText="1"/>
    </xf>
    <xf numFmtId="0" fontId="43" fillId="2" borderId="3" xfId="0" applyFont="1" applyFill="1" applyBorder="1" applyAlignment="1">
      <alignment horizontal="center" vertical="top" wrapText="1"/>
    </xf>
    <xf numFmtId="0" fontId="43" fillId="2" borderId="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38" fillId="0" borderId="0" xfId="2" applyBorder="1" applyAlignment="1">
      <alignment horizontal="right"/>
    </xf>
    <xf numFmtId="0" fontId="78" fillId="0" borderId="13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62" xfId="0" applyFont="1" applyBorder="1" applyAlignment="1">
      <alignment horizontal="center" vertical="center" wrapText="1"/>
    </xf>
    <xf numFmtId="0" fontId="103" fillId="2" borderId="31" xfId="0" applyFont="1" applyFill="1" applyBorder="1" applyAlignment="1">
      <alignment horizontal="center" vertical="center" wrapText="1"/>
    </xf>
    <xf numFmtId="0" fontId="103" fillId="2" borderId="32" xfId="0" applyFont="1" applyFill="1" applyBorder="1" applyAlignment="1">
      <alignment horizontal="center" vertical="center" wrapText="1"/>
    </xf>
    <xf numFmtId="0" fontId="103" fillId="2" borderId="33" xfId="0" applyFont="1" applyFill="1" applyBorder="1" applyAlignment="1">
      <alignment horizontal="center" vertical="center" wrapText="1"/>
    </xf>
    <xf numFmtId="0" fontId="49" fillId="2" borderId="63" xfId="0" applyFont="1" applyFill="1" applyBorder="1" applyAlignment="1">
      <alignment horizontal="center" vertical="top" wrapText="1"/>
    </xf>
    <xf numFmtId="0" fontId="49" fillId="2" borderId="64" xfId="0" applyFont="1" applyFill="1" applyBorder="1" applyAlignment="1">
      <alignment horizontal="center" vertical="top" wrapText="1"/>
    </xf>
    <xf numFmtId="0" fontId="49" fillId="2" borderId="65" xfId="0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right" vertical="top" indent="2"/>
    </xf>
    <xf numFmtId="0" fontId="0" fillId="0" borderId="1" xfId="0" applyFont="1" applyFill="1" applyBorder="1" applyAlignment="1">
      <alignment horizontal="right" vertical="top" indent="2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43" fillId="0" borderId="1" xfId="0" applyFont="1" applyFill="1" applyBorder="1" applyAlignment="1">
      <alignment horizontal="left" vertical="top"/>
    </xf>
    <xf numFmtId="0" fontId="45" fillId="0" borderId="9" xfId="0" applyFont="1" applyBorder="1" applyAlignment="1">
      <alignment horizontal="center" vertical="center" wrapText="1"/>
    </xf>
    <xf numFmtId="0" fontId="45" fillId="16" borderId="9" xfId="0" applyFont="1" applyFill="1" applyBorder="1" applyAlignment="1">
      <alignment horizontal="center" vertical="center" wrapText="1"/>
    </xf>
    <xf numFmtId="0" fontId="75" fillId="0" borderId="4" xfId="0" applyFont="1" applyBorder="1" applyAlignment="1">
      <alignment horizontal="center" vertical="center"/>
    </xf>
    <xf numFmtId="0" fontId="75" fillId="0" borderId="3" xfId="0" applyFont="1" applyBorder="1" applyAlignment="1">
      <alignment horizontal="center" vertical="center"/>
    </xf>
    <xf numFmtId="0" fontId="75" fillId="0" borderId="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75" fillId="0" borderId="4" xfId="0" applyFont="1" applyBorder="1" applyAlignment="1">
      <alignment horizontal="left" vertical="center"/>
    </xf>
    <xf numFmtId="0" fontId="75" fillId="0" borderId="3" xfId="0" applyFont="1" applyBorder="1" applyAlignment="1">
      <alignment horizontal="left" vertical="center"/>
    </xf>
    <xf numFmtId="0" fontId="75" fillId="0" borderId="2" xfId="0" applyFont="1" applyBorder="1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6" xfId="1" applyFont="1" applyBorder="1" applyAlignment="1">
      <alignment horizontal="center" vertical="center" wrapText="1"/>
    </xf>
    <xf numFmtId="0" fontId="45" fillId="0" borderId="5" xfId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75" fillId="0" borderId="24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26" xfId="0" applyFont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0" fillId="0" borderId="85" xfId="0" applyBorder="1" applyAlignment="1">
      <alignment horizontal="left" wrapText="1"/>
    </xf>
    <xf numFmtId="0" fontId="0" fillId="0" borderId="86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75" fillId="0" borderId="28" xfId="0" applyFont="1" applyFill="1" applyBorder="1" applyAlignment="1">
      <alignment horizontal="center" vertical="center"/>
    </xf>
    <xf numFmtId="0" fontId="75" fillId="0" borderId="29" xfId="0" applyFont="1" applyFill="1" applyBorder="1" applyAlignment="1">
      <alignment horizontal="center" vertical="center"/>
    </xf>
    <xf numFmtId="0" fontId="75" fillId="0" borderId="30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49" fontId="45" fillId="0" borderId="4" xfId="0" applyNumberFormat="1" applyFont="1" applyFill="1" applyBorder="1" applyAlignment="1">
      <alignment horizontal="left" vertical="center" wrapText="1"/>
    </xf>
    <xf numFmtId="49" fontId="45" fillId="0" borderId="3" xfId="0" applyNumberFormat="1" applyFont="1" applyFill="1" applyBorder="1" applyAlignment="1">
      <alignment horizontal="left" vertical="center" wrapText="1"/>
    </xf>
    <xf numFmtId="49" fontId="45" fillId="0" borderId="2" xfId="0" applyNumberFormat="1" applyFont="1" applyFill="1" applyBorder="1" applyAlignment="1">
      <alignment horizontal="left" vertical="center" wrapText="1"/>
    </xf>
    <xf numFmtId="49" fontId="45" fillId="0" borderId="63" xfId="0" applyNumberFormat="1" applyFont="1" applyFill="1" applyBorder="1" applyAlignment="1">
      <alignment horizontal="left" vertical="center" wrapText="1"/>
    </xf>
    <xf numFmtId="49" fontId="45" fillId="0" borderId="64" xfId="0" applyNumberFormat="1" applyFont="1" applyFill="1" applyBorder="1" applyAlignment="1">
      <alignment horizontal="left" vertical="center" wrapText="1"/>
    </xf>
    <xf numFmtId="49" fontId="45" fillId="0" borderId="65" xfId="0" applyNumberFormat="1" applyFont="1" applyFill="1" applyBorder="1" applyAlignment="1">
      <alignment horizontal="left" vertical="center" wrapText="1"/>
    </xf>
    <xf numFmtId="0" fontId="45" fillId="2" borderId="4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46" fillId="0" borderId="1" xfId="5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55" fillId="0" borderId="22" xfId="5" applyFont="1" applyFill="1" applyBorder="1" applyAlignment="1">
      <alignment horizontal="left" vertical="center" wrapText="1"/>
    </xf>
    <xf numFmtId="0" fontId="55" fillId="0" borderId="7" xfId="5" applyFont="1" applyFill="1" applyBorder="1" applyAlignment="1">
      <alignment horizontal="left" vertical="center" wrapText="1"/>
    </xf>
    <xf numFmtId="0" fontId="46" fillId="0" borderId="4" xfId="5" applyFont="1" applyFill="1" applyBorder="1" applyAlignment="1">
      <alignment horizontal="center" vertical="center" wrapText="1"/>
    </xf>
    <xf numFmtId="0" fontId="46" fillId="0" borderId="2" xfId="5" applyFont="1" applyFill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right"/>
    </xf>
    <xf numFmtId="165" fontId="0" fillId="0" borderId="25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26" xfId="0" applyNumberFormat="1" applyFont="1" applyBorder="1" applyAlignment="1">
      <alignment horizontal="right"/>
    </xf>
    <xf numFmtId="165" fontId="38" fillId="0" borderId="0" xfId="2" applyNumberFormat="1" applyFont="1" applyBorder="1" applyAlignment="1">
      <alignment horizontal="right"/>
    </xf>
    <xf numFmtId="165" fontId="38" fillId="0" borderId="26" xfId="2" applyNumberFormat="1" applyFont="1" applyBorder="1" applyAlignment="1">
      <alignment horizontal="right"/>
    </xf>
    <xf numFmtId="0" fontId="84" fillId="0" borderId="13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62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79" xfId="0" applyFont="1" applyBorder="1" applyAlignment="1">
      <alignment horizontal="center" vertical="center" wrapText="1"/>
    </xf>
    <xf numFmtId="0" fontId="45" fillId="16" borderId="4" xfId="0" applyFont="1" applyFill="1" applyBorder="1" applyAlignment="1">
      <alignment horizontal="center" vertical="center" wrapText="1"/>
    </xf>
    <xf numFmtId="0" fontId="45" fillId="16" borderId="2" xfId="0" applyFont="1" applyFill="1" applyBorder="1" applyAlignment="1">
      <alignment horizontal="center" vertical="center" wrapText="1"/>
    </xf>
    <xf numFmtId="0" fontId="45" fillId="16" borderId="4" xfId="0" applyFont="1" applyFill="1" applyBorder="1" applyAlignment="1">
      <alignment horizontal="center" vertical="center"/>
    </xf>
    <xf numFmtId="0" fontId="45" fillId="16" borderId="2" xfId="0" applyFont="1" applyFill="1" applyBorder="1" applyAlignment="1">
      <alignment horizontal="center" vertical="center"/>
    </xf>
    <xf numFmtId="4" fontId="35" fillId="2" borderId="4" xfId="6" applyNumberFormat="1" applyFill="1" applyBorder="1" applyAlignment="1">
      <alignment horizontal="center" vertical="center" wrapText="1"/>
    </xf>
    <xf numFmtId="4" fontId="35" fillId="2" borderId="2" xfId="6" applyNumberFormat="1" applyFill="1" applyBorder="1" applyAlignment="1">
      <alignment horizontal="center" vertical="center" wrapText="1"/>
    </xf>
    <xf numFmtId="4" fontId="35" fillId="16" borderId="4" xfId="6" applyNumberFormat="1" applyFill="1" applyBorder="1" applyAlignment="1">
      <alignment horizontal="center" vertical="center" wrapText="1"/>
    </xf>
    <xf numFmtId="4" fontId="35" fillId="16" borderId="2" xfId="6" applyNumberFormat="1" applyFill="1" applyBorder="1" applyAlignment="1">
      <alignment horizontal="center" vertical="center" wrapText="1"/>
    </xf>
    <xf numFmtId="0" fontId="35" fillId="9" borderId="1" xfId="6" applyFill="1" applyBorder="1" applyAlignment="1">
      <alignment horizontal="center" vertical="center" wrapText="1"/>
    </xf>
    <xf numFmtId="0" fontId="35" fillId="9" borderId="6" xfId="6" applyFill="1" applyBorder="1" applyAlignment="1">
      <alignment horizontal="center" vertical="center" wrapText="1"/>
    </xf>
    <xf numFmtId="0" fontId="35" fillId="9" borderId="14" xfId="6" applyFill="1" applyBorder="1" applyAlignment="1">
      <alignment horizontal="center" vertical="center" wrapText="1"/>
    </xf>
    <xf numFmtId="0" fontId="35" fillId="9" borderId="5" xfId="6" applyFill="1" applyBorder="1" applyAlignment="1">
      <alignment horizontal="center" vertical="center" wrapText="1"/>
    </xf>
    <xf numFmtId="0" fontId="35" fillId="16" borderId="1" xfId="6" applyFill="1" applyBorder="1" applyAlignment="1">
      <alignment horizontal="center" vertical="center" wrapText="1"/>
    </xf>
    <xf numFmtId="0" fontId="35" fillId="16" borderId="6" xfId="6" applyFill="1" applyBorder="1" applyAlignment="1">
      <alignment horizontal="center" vertical="center" wrapText="1"/>
    </xf>
    <xf numFmtId="0" fontId="35" fillId="16" borderId="14" xfId="6" applyFill="1" applyBorder="1" applyAlignment="1">
      <alignment horizontal="center" vertical="center" wrapText="1"/>
    </xf>
    <xf numFmtId="0" fontId="35" fillId="16" borderId="5" xfId="6" applyFill="1" applyBorder="1" applyAlignment="1">
      <alignment horizontal="center" vertical="center" wrapText="1"/>
    </xf>
    <xf numFmtId="0" fontId="49" fillId="0" borderId="4" xfId="6" applyFont="1" applyFill="1" applyBorder="1" applyAlignment="1">
      <alignment horizontal="left" vertical="center"/>
    </xf>
    <xf numFmtId="0" fontId="49" fillId="0" borderId="3" xfId="6" applyFont="1" applyFill="1" applyBorder="1" applyAlignment="1">
      <alignment horizontal="left" vertical="center"/>
    </xf>
    <xf numFmtId="0" fontId="49" fillId="0" borderId="2" xfId="6" applyFont="1" applyFill="1" applyBorder="1" applyAlignment="1">
      <alignment horizontal="left" vertical="center"/>
    </xf>
    <xf numFmtId="0" fontId="16" fillId="16" borderId="6" xfId="6" applyFont="1" applyFill="1" applyBorder="1" applyAlignment="1">
      <alignment horizontal="center" vertical="center" wrapText="1"/>
    </xf>
    <xf numFmtId="4" fontId="35" fillId="0" borderId="4" xfId="6" applyNumberFormat="1" applyFill="1" applyBorder="1" applyAlignment="1">
      <alignment horizontal="center" vertical="center" wrapText="1"/>
    </xf>
    <xf numFmtId="4" fontId="35" fillId="0" borderId="2" xfId="6" applyNumberFormat="1" applyFill="1" applyBorder="1" applyAlignment="1">
      <alignment horizontal="center" vertical="center" wrapText="1"/>
    </xf>
    <xf numFmtId="0" fontId="28" fillId="0" borderId="6" xfId="6" applyFont="1" applyFill="1" applyBorder="1" applyAlignment="1">
      <alignment horizontal="center" vertical="center" wrapText="1"/>
    </xf>
    <xf numFmtId="0" fontId="28" fillId="0" borderId="5" xfId="6" applyFont="1" applyFill="1" applyBorder="1" applyAlignment="1">
      <alignment horizontal="center" vertical="center" wrapText="1"/>
    </xf>
    <xf numFmtId="0" fontId="48" fillId="0" borderId="4" xfId="6" applyFont="1" applyFill="1" applyBorder="1" applyAlignment="1">
      <alignment horizontal="left" vertical="center"/>
    </xf>
    <xf numFmtId="0" fontId="48" fillId="0" borderId="3" xfId="6" applyFont="1" applyFill="1" applyBorder="1" applyAlignment="1">
      <alignment horizontal="left" vertical="center"/>
    </xf>
    <xf numFmtId="0" fontId="48" fillId="0" borderId="2" xfId="6" applyFont="1" applyFill="1" applyBorder="1" applyAlignment="1">
      <alignment horizontal="left" vertical="center"/>
    </xf>
    <xf numFmtId="0" fontId="28" fillId="16" borderId="1" xfId="6" applyFont="1" applyFill="1" applyBorder="1" applyAlignment="1">
      <alignment horizontal="center" vertical="center" wrapText="1"/>
    </xf>
    <xf numFmtId="0" fontId="50" fillId="0" borderId="24" xfId="6" applyFont="1" applyBorder="1" applyAlignment="1">
      <alignment horizontal="center" vertical="top"/>
    </xf>
    <xf numFmtId="0" fontId="50" fillId="0" borderId="18" xfId="6" applyFont="1" applyBorder="1" applyAlignment="1">
      <alignment horizontal="center" vertical="top"/>
    </xf>
    <xf numFmtId="0" fontId="50" fillId="0" borderId="79" xfId="6" applyFont="1" applyBorder="1" applyAlignment="1">
      <alignment horizontal="center" vertical="top"/>
    </xf>
    <xf numFmtId="0" fontId="78" fillId="0" borderId="13" xfId="6" applyFont="1" applyBorder="1" applyAlignment="1">
      <alignment horizontal="center" vertical="center"/>
    </xf>
    <xf numFmtId="0" fontId="78" fillId="0" borderId="0" xfId="6" applyFont="1" applyBorder="1" applyAlignment="1">
      <alignment horizontal="center" vertical="center"/>
    </xf>
    <xf numFmtId="4" fontId="47" fillId="0" borderId="55" xfId="6" applyNumberFormat="1" applyFont="1" applyFill="1" applyBorder="1" applyAlignment="1">
      <alignment horizontal="center" vertical="center" wrapText="1"/>
    </xf>
    <xf numFmtId="4" fontId="47" fillId="0" borderId="30" xfId="6" applyNumberFormat="1" applyFont="1" applyFill="1" applyBorder="1" applyAlignment="1">
      <alignment horizontal="center" vertical="center" wrapText="1"/>
    </xf>
    <xf numFmtId="0" fontId="28" fillId="0" borderId="0" xfId="6" applyFont="1" applyFill="1" applyAlignment="1">
      <alignment horizontal="right" wrapText="1"/>
    </xf>
    <xf numFmtId="0" fontId="35" fillId="0" borderId="0" xfId="6" applyFill="1" applyAlignment="1">
      <alignment horizontal="right" wrapText="1"/>
    </xf>
    <xf numFmtId="0" fontId="28" fillId="0" borderId="14" xfId="6" applyFont="1" applyFill="1" applyBorder="1" applyAlignment="1">
      <alignment horizontal="center" vertical="center" wrapText="1"/>
    </xf>
    <xf numFmtId="0" fontId="35" fillId="0" borderId="14" xfId="6" applyFill="1" applyBorder="1" applyAlignment="1">
      <alignment horizontal="center" vertical="center" wrapText="1"/>
    </xf>
    <xf numFmtId="0" fontId="35" fillId="0" borderId="5" xfId="6" applyFill="1" applyBorder="1" applyAlignment="1">
      <alignment horizontal="center" vertical="center" wrapText="1"/>
    </xf>
    <xf numFmtId="0" fontId="48" fillId="0" borderId="22" xfId="6" applyFont="1" applyFill="1" applyBorder="1" applyAlignment="1">
      <alignment horizontal="left" vertical="center" wrapText="1"/>
    </xf>
    <xf numFmtId="0" fontId="48" fillId="0" borderId="7" xfId="6" applyFont="1" applyFill="1" applyBorder="1" applyAlignment="1">
      <alignment horizontal="left" vertical="center" wrapText="1"/>
    </xf>
    <xf numFmtId="0" fontId="48" fillId="0" borderId="23" xfId="6" applyFont="1" applyFill="1" applyBorder="1" applyAlignment="1">
      <alignment horizontal="left" vertical="center" wrapText="1"/>
    </xf>
    <xf numFmtId="0" fontId="28" fillId="18" borderId="38" xfId="6" applyFont="1" applyFill="1" applyBorder="1" applyAlignment="1">
      <alignment horizontal="left" vertical="center" wrapText="1"/>
    </xf>
    <xf numFmtId="0" fontId="28" fillId="18" borderId="39" xfId="6" applyFont="1" applyFill="1" applyBorder="1" applyAlignment="1">
      <alignment horizontal="left" vertical="center" wrapText="1"/>
    </xf>
    <xf numFmtId="0" fontId="35" fillId="3" borderId="1" xfId="6" applyFill="1" applyBorder="1" applyAlignment="1">
      <alignment horizontal="center" vertical="center" wrapText="1"/>
    </xf>
    <xf numFmtId="0" fontId="16" fillId="3" borderId="6" xfId="6" applyFont="1" applyFill="1" applyBorder="1" applyAlignment="1">
      <alignment horizontal="center" vertical="center" wrapText="1"/>
    </xf>
    <xf numFmtId="0" fontId="35" fillId="3" borderId="14" xfId="6" applyFill="1" applyBorder="1" applyAlignment="1">
      <alignment horizontal="center" vertical="center" wrapText="1"/>
    </xf>
    <xf numFmtId="0" fontId="35" fillId="3" borderId="5" xfId="6" applyFill="1" applyBorder="1" applyAlignment="1">
      <alignment horizontal="center" vertical="center" wrapText="1"/>
    </xf>
    <xf numFmtId="0" fontId="35" fillId="22" borderId="1" xfId="6" applyFill="1" applyBorder="1" applyAlignment="1">
      <alignment horizontal="center" vertical="center" wrapText="1"/>
    </xf>
    <xf numFmtId="0" fontId="35" fillId="22" borderId="6" xfId="6" applyFill="1" applyBorder="1" applyAlignment="1">
      <alignment horizontal="center" vertical="center" wrapText="1"/>
    </xf>
    <xf numFmtId="0" fontId="35" fillId="22" borderId="5" xfId="6" applyFill="1" applyBorder="1" applyAlignment="1">
      <alignment horizontal="center" vertical="center" wrapText="1"/>
    </xf>
    <xf numFmtId="0" fontId="48" fillId="0" borderId="41" xfId="6" applyFont="1" applyFill="1" applyBorder="1" applyAlignment="1">
      <alignment horizontal="left" vertical="center"/>
    </xf>
    <xf numFmtId="0" fontId="48" fillId="0" borderId="42" xfId="6" applyFont="1" applyFill="1" applyBorder="1" applyAlignment="1">
      <alignment horizontal="left" vertical="center"/>
    </xf>
    <xf numFmtId="0" fontId="48" fillId="0" borderId="43" xfId="6" applyFont="1" applyFill="1" applyBorder="1" applyAlignment="1">
      <alignment horizontal="left" vertical="center"/>
    </xf>
    <xf numFmtId="0" fontId="57" fillId="30" borderId="24" xfId="6" applyFont="1" applyFill="1" applyBorder="1" applyAlignment="1">
      <alignment horizontal="left" vertical="center" wrapText="1"/>
    </xf>
    <xf numFmtId="0" fontId="57" fillId="30" borderId="13" xfId="6" applyFont="1" applyFill="1" applyBorder="1" applyAlignment="1">
      <alignment horizontal="left" vertical="center" wrapText="1"/>
    </xf>
    <xf numFmtId="0" fontId="57" fillId="30" borderId="25" xfId="6" applyFont="1" applyFill="1" applyBorder="1" applyAlignment="1">
      <alignment horizontal="left" vertical="center" wrapText="1"/>
    </xf>
    <xf numFmtId="0" fontId="28" fillId="18" borderId="37" xfId="6" applyFont="1" applyFill="1" applyBorder="1" applyAlignment="1">
      <alignment horizontal="left" vertical="center" wrapText="1"/>
    </xf>
    <xf numFmtId="0" fontId="28" fillId="18" borderId="2" xfId="6" applyFont="1" applyFill="1" applyBorder="1" applyAlignment="1">
      <alignment horizontal="left" vertical="center" wrapText="1"/>
    </xf>
    <xf numFmtId="0" fontId="6" fillId="16" borderId="1" xfId="6" applyFont="1" applyFill="1" applyBorder="1" applyAlignment="1">
      <alignment horizontal="center" vertical="center" wrapText="1"/>
    </xf>
    <xf numFmtId="0" fontId="53" fillId="16" borderId="1" xfId="6" applyFont="1" applyFill="1" applyBorder="1" applyAlignment="1">
      <alignment horizontal="center" vertical="center" wrapText="1"/>
    </xf>
    <xf numFmtId="0" fontId="47" fillId="0" borderId="28" xfId="6" applyFont="1" applyFill="1" applyBorder="1" applyAlignment="1">
      <alignment horizontal="center" vertical="center" wrapText="1"/>
    </xf>
    <xf numFmtId="0" fontId="47" fillId="0" borderId="54" xfId="6" applyFont="1" applyFill="1" applyBorder="1" applyAlignment="1">
      <alignment horizontal="center" vertical="center" wrapText="1"/>
    </xf>
    <xf numFmtId="0" fontId="28" fillId="18" borderId="53" xfId="6" applyFont="1" applyFill="1" applyBorder="1" applyAlignment="1">
      <alignment horizontal="left" vertical="center" wrapText="1"/>
    </xf>
    <xf numFmtId="0" fontId="28" fillId="18" borderId="23" xfId="6" applyFont="1" applyFill="1" applyBorder="1" applyAlignment="1">
      <alignment horizontal="left" vertical="center" wrapText="1"/>
    </xf>
    <xf numFmtId="4" fontId="35" fillId="0" borderId="1" xfId="6" applyNumberFormat="1" applyFill="1" applyBorder="1" applyAlignment="1">
      <alignment horizontal="center" vertical="center" wrapText="1"/>
    </xf>
    <xf numFmtId="4" fontId="35" fillId="16" borderId="1" xfId="6" applyNumberForma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 vertical="center" wrapText="1"/>
    </xf>
    <xf numFmtId="0" fontId="53" fillId="0" borderId="6" xfId="6" applyFont="1" applyFill="1" applyBorder="1" applyAlignment="1">
      <alignment horizontal="center" vertical="center" wrapText="1"/>
    </xf>
    <xf numFmtId="0" fontId="53" fillId="0" borderId="5" xfId="6" applyFont="1" applyFill="1" applyBorder="1" applyAlignment="1">
      <alignment horizontal="center" vertical="center" wrapText="1"/>
    </xf>
    <xf numFmtId="0" fontId="0" fillId="0" borderId="26" xfId="0" applyBorder="1" applyAlignment="1">
      <alignment horizontal="right"/>
    </xf>
    <xf numFmtId="0" fontId="78" fillId="0" borderId="24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78" fillId="0" borderId="24" xfId="6" applyFont="1" applyBorder="1" applyAlignment="1">
      <alignment horizontal="center" vertical="center"/>
    </xf>
    <xf numFmtId="0" fontId="78" fillId="0" borderId="18" xfId="6" applyFont="1" applyBorder="1" applyAlignment="1">
      <alignment horizontal="center" vertical="center"/>
    </xf>
    <xf numFmtId="0" fontId="56" fillId="3" borderId="4" xfId="0" applyFont="1" applyFill="1" applyBorder="1" applyAlignment="1">
      <alignment horizontal="left" vertical="center" wrapText="1"/>
    </xf>
    <xf numFmtId="0" fontId="56" fillId="3" borderId="2" xfId="0" applyFont="1" applyFill="1" applyBorder="1" applyAlignment="1">
      <alignment horizontal="left" vertical="center" wrapText="1"/>
    </xf>
    <xf numFmtId="0" fontId="75" fillId="0" borderId="1" xfId="0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center" vertical="center" wrapText="1"/>
    </xf>
    <xf numFmtId="0" fontId="73" fillId="0" borderId="41" xfId="0" applyFont="1" applyFill="1" applyBorder="1" applyAlignment="1">
      <alignment horizontal="center" vertical="center" wrapText="1"/>
    </xf>
    <xf numFmtId="0" fontId="73" fillId="0" borderId="42" xfId="0" applyFont="1" applyFill="1" applyBorder="1" applyAlignment="1">
      <alignment horizontal="center" vertical="center" wrapText="1"/>
    </xf>
    <xf numFmtId="0" fontId="73" fillId="0" borderId="43" xfId="0" applyFont="1" applyFill="1" applyBorder="1" applyAlignment="1">
      <alignment horizontal="center" vertical="center" wrapText="1"/>
    </xf>
    <xf numFmtId="0" fontId="73" fillId="0" borderId="46" xfId="0" applyFont="1" applyFill="1" applyBorder="1" applyAlignment="1">
      <alignment horizontal="center" vertical="center" wrapText="1"/>
    </xf>
    <xf numFmtId="0" fontId="73" fillId="0" borderId="47" xfId="0" applyFont="1" applyFill="1" applyBorder="1" applyAlignment="1">
      <alignment horizontal="center" vertical="center" wrapText="1"/>
    </xf>
    <xf numFmtId="0" fontId="73" fillId="0" borderId="48" xfId="0" applyFont="1" applyFill="1" applyBorder="1" applyAlignment="1">
      <alignment horizontal="center" vertical="center" wrapText="1"/>
    </xf>
    <xf numFmtId="0" fontId="74" fillId="0" borderId="22" xfId="0" applyFont="1" applyFill="1" applyBorder="1" applyAlignment="1">
      <alignment horizontal="left" vertical="center" wrapText="1"/>
    </xf>
    <xf numFmtId="0" fontId="74" fillId="0" borderId="7" xfId="0" applyFont="1" applyFill="1" applyBorder="1" applyAlignment="1">
      <alignment horizontal="left" vertical="center" wrapText="1"/>
    </xf>
    <xf numFmtId="0" fontId="74" fillId="0" borderId="23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 wrapText="1"/>
    </xf>
    <xf numFmtId="0" fontId="72" fillId="0" borderId="0" xfId="6" applyFont="1" applyBorder="1" applyAlignment="1">
      <alignment horizontal="right" wrapText="1"/>
    </xf>
    <xf numFmtId="0" fontId="72" fillId="0" borderId="26" xfId="6" applyFont="1" applyBorder="1" applyAlignment="1">
      <alignment horizontal="right" wrapText="1"/>
    </xf>
    <xf numFmtId="0" fontId="72" fillId="0" borderId="0" xfId="6" applyFont="1" applyBorder="1" applyAlignment="1">
      <alignment horizontal="center"/>
    </xf>
    <xf numFmtId="0" fontId="72" fillId="0" borderId="26" xfId="6" applyFont="1" applyBorder="1" applyAlignment="1">
      <alignment horizontal="center"/>
    </xf>
    <xf numFmtId="0" fontId="73" fillId="0" borderId="44" xfId="0" applyFont="1" applyFill="1" applyBorder="1" applyAlignment="1">
      <alignment horizontal="center" vertical="center" wrapText="1"/>
    </xf>
    <xf numFmtId="0" fontId="73" fillId="0" borderId="45" xfId="0" applyFont="1" applyFill="1" applyBorder="1" applyAlignment="1">
      <alignment horizontal="center" vertical="center" wrapText="1"/>
    </xf>
    <xf numFmtId="4" fontId="98" fillId="0" borderId="0" xfId="0" applyNumberFormat="1" applyFont="1" applyBorder="1" applyAlignment="1">
      <alignment horizontal="center"/>
    </xf>
    <xf numFmtId="0" fontId="78" fillId="0" borderId="13" xfId="16" applyFont="1" applyFill="1" applyBorder="1" applyAlignment="1">
      <alignment horizontal="center" vertical="center" wrapText="1"/>
    </xf>
    <xf numFmtId="0" fontId="78" fillId="0" borderId="0" xfId="16" applyFont="1" applyFill="1" applyBorder="1" applyAlignment="1">
      <alignment horizontal="center" vertical="center" wrapText="1"/>
    </xf>
    <xf numFmtId="0" fontId="72" fillId="0" borderId="6" xfId="16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16" borderId="12" xfId="0" applyFont="1" applyFill="1" applyBorder="1" applyAlignment="1">
      <alignment horizontal="center" vertical="center" wrapText="1"/>
    </xf>
    <xf numFmtId="0" fontId="45" fillId="16" borderId="20" xfId="0" applyFont="1" applyFill="1" applyBorder="1" applyAlignment="1">
      <alignment horizontal="center" vertical="center" wrapText="1"/>
    </xf>
    <xf numFmtId="0" fontId="45" fillId="16" borderId="21" xfId="0" applyFont="1" applyFill="1" applyBorder="1" applyAlignment="1">
      <alignment horizontal="center" vertical="center" wrapText="1"/>
    </xf>
    <xf numFmtId="0" fontId="45" fillId="16" borderId="58" xfId="0" applyFont="1" applyFill="1" applyBorder="1" applyAlignment="1">
      <alignment horizontal="center" vertical="center" wrapText="1"/>
    </xf>
    <xf numFmtId="0" fontId="45" fillId="16" borderId="59" xfId="0" applyFont="1" applyFill="1" applyBorder="1" applyAlignment="1">
      <alignment horizontal="center" vertical="center" wrapText="1"/>
    </xf>
    <xf numFmtId="0" fontId="45" fillId="16" borderId="60" xfId="0" applyFont="1" applyFill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/>
    </xf>
    <xf numFmtId="0" fontId="86" fillId="0" borderId="16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5" xfId="0" applyBorder="1" applyAlignment="1">
      <alignment horizontal="center"/>
    </xf>
    <xf numFmtId="0" fontId="60" fillId="0" borderId="76" xfId="0" applyFont="1" applyBorder="1" applyAlignment="1">
      <alignment horizontal="center" vertical="center" wrapText="1"/>
    </xf>
    <xf numFmtId="0" fontId="45" fillId="16" borderId="69" xfId="0" applyFont="1" applyFill="1" applyBorder="1" applyAlignment="1">
      <alignment horizontal="center" vertical="center" wrapText="1"/>
    </xf>
    <xf numFmtId="0" fontId="45" fillId="16" borderId="70" xfId="0" applyFont="1" applyFill="1" applyBorder="1" applyAlignment="1">
      <alignment horizontal="center" vertical="center" wrapText="1"/>
    </xf>
    <xf numFmtId="0" fontId="45" fillId="16" borderId="71" xfId="0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25" fillId="16" borderId="5" xfId="0" applyFont="1" applyFill="1" applyBorder="1" applyAlignment="1">
      <alignment horizontal="left" vertical="center" wrapText="1"/>
    </xf>
    <xf numFmtId="0" fontId="25" fillId="16" borderId="1" xfId="0" applyFont="1" applyFill="1" applyBorder="1" applyAlignment="1">
      <alignment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25" fillId="3" borderId="6" xfId="0" applyFont="1" applyFill="1" applyBorder="1" applyAlignment="1">
      <alignment horizontal="left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25" fillId="16" borderId="1" xfId="0" applyFont="1" applyFill="1" applyBorder="1" applyAlignment="1">
      <alignment horizontal="left" vertical="center" wrapText="1"/>
    </xf>
    <xf numFmtId="0" fontId="25" fillId="16" borderId="6" xfId="0" applyFont="1" applyFill="1" applyBorder="1" applyAlignment="1">
      <alignment vertical="center" wrapText="1"/>
    </xf>
    <xf numFmtId="0" fontId="25" fillId="0" borderId="6" xfId="0" applyFont="1" applyBorder="1" applyAlignment="1">
      <alignment horizontal="center" vertical="center" wrapText="1"/>
    </xf>
    <xf numFmtId="4" fontId="25" fillId="0" borderId="6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4" fontId="25" fillId="0" borderId="5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vertical="center" wrapText="1"/>
    </xf>
    <xf numFmtId="0" fontId="7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6" fillId="0" borderId="4" xfId="15" applyFont="1" applyFill="1" applyBorder="1" applyAlignment="1">
      <alignment horizontal="left" wrapText="1"/>
    </xf>
    <xf numFmtId="0" fontId="46" fillId="0" borderId="3" xfId="15" applyFont="1" applyFill="1" applyBorder="1" applyAlignment="1">
      <alignment horizontal="left" wrapText="1"/>
    </xf>
    <xf numFmtId="0" fontId="46" fillId="0" borderId="2" xfId="15" applyFont="1" applyFill="1" applyBorder="1" applyAlignment="1">
      <alignment horizontal="left" wrapText="1"/>
    </xf>
    <xf numFmtId="0" fontId="47" fillId="0" borderId="41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18" fillId="0" borderId="13" xfId="0" applyFont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26" xfId="0" applyFont="1" applyBorder="1" applyAlignment="1">
      <alignment horizontal="right"/>
    </xf>
    <xf numFmtId="0" fontId="70" fillId="0" borderId="0" xfId="2" applyFont="1" applyBorder="1" applyAlignment="1">
      <alignment horizontal="right"/>
    </xf>
    <xf numFmtId="0" fontId="70" fillId="0" borderId="26" xfId="2" applyFont="1" applyBorder="1" applyAlignment="1">
      <alignment horizontal="right"/>
    </xf>
    <xf numFmtId="0" fontId="49" fillId="0" borderId="28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9" fillId="0" borderId="5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28" xfId="0" applyFont="1" applyFill="1" applyBorder="1" applyAlignment="1">
      <alignment horizontal="left" vertical="center"/>
    </xf>
    <xf numFmtId="0" fontId="49" fillId="0" borderId="29" xfId="0" applyFont="1" applyFill="1" applyBorder="1" applyAlignment="1">
      <alignment horizontal="left" vertical="center"/>
    </xf>
    <xf numFmtId="0" fontId="49" fillId="0" borderId="30" xfId="0" applyFont="1" applyFill="1" applyBorder="1" applyAlignment="1">
      <alignment horizontal="left" vertical="center"/>
    </xf>
    <xf numFmtId="0" fontId="47" fillId="0" borderId="22" xfId="0" applyFont="1" applyFill="1" applyBorder="1" applyAlignment="1">
      <alignment horizontal="left" vertical="center"/>
    </xf>
    <xf numFmtId="0" fontId="47" fillId="0" borderId="7" xfId="0" applyFont="1" applyFill="1" applyBorder="1" applyAlignment="1">
      <alignment horizontal="left" vertical="center"/>
    </xf>
    <xf numFmtId="0" fontId="47" fillId="0" borderId="23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38" fillId="0" borderId="0" xfId="2" applyAlignment="1">
      <alignment horizontal="right"/>
    </xf>
    <xf numFmtId="0" fontId="78" fillId="0" borderId="0" xfId="0" applyFont="1" applyBorder="1" applyAlignment="1">
      <alignment horizontal="right" vertical="center"/>
    </xf>
    <xf numFmtId="0" fontId="78" fillId="0" borderId="62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70" fillId="0" borderId="0" xfId="2" applyFont="1" applyBorder="1" applyAlignment="1">
      <alignment horizontal="center" vertical="center"/>
    </xf>
    <xf numFmtId="0" fontId="70" fillId="0" borderId="26" xfId="2" applyFont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62" xfId="0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left" vertical="center"/>
    </xf>
    <xf numFmtId="0" fontId="49" fillId="0" borderId="49" xfId="0" applyFont="1" applyFill="1" applyBorder="1" applyAlignment="1">
      <alignment horizontal="left" vertical="center"/>
    </xf>
    <xf numFmtId="0" fontId="49" fillId="0" borderId="52" xfId="0" applyFont="1" applyFill="1" applyBorder="1" applyAlignment="1">
      <alignment horizontal="left" vertical="center"/>
    </xf>
    <xf numFmtId="0" fontId="83" fillId="0" borderId="66" xfId="0" applyFont="1" applyFill="1" applyBorder="1" applyAlignment="1">
      <alignment horizontal="left" vertical="center" wrapText="1"/>
    </xf>
    <xf numFmtId="0" fontId="83" fillId="0" borderId="1" xfId="0" applyFont="1" applyFill="1" applyBorder="1" applyAlignment="1">
      <alignment horizontal="left" vertical="center" wrapText="1"/>
    </xf>
    <xf numFmtId="0" fontId="83" fillId="0" borderId="34" xfId="0" applyFont="1" applyFill="1" applyBorder="1" applyAlignment="1">
      <alignment horizontal="left" vertical="center" wrapText="1"/>
    </xf>
    <xf numFmtId="0" fontId="83" fillId="0" borderId="27" xfId="0" applyFont="1" applyFill="1" applyBorder="1" applyAlignment="1">
      <alignment horizontal="left" vertical="center" wrapText="1"/>
    </xf>
    <xf numFmtId="0" fontId="83" fillId="0" borderId="35" xfId="0" applyFont="1" applyFill="1" applyBorder="1" applyAlignment="1">
      <alignment horizontal="left" vertical="center" wrapText="1"/>
    </xf>
    <xf numFmtId="0" fontId="83" fillId="0" borderId="36" xfId="0" applyFont="1" applyFill="1" applyBorder="1" applyAlignment="1">
      <alignment horizontal="left" vertical="center" wrapText="1"/>
    </xf>
    <xf numFmtId="0" fontId="102" fillId="0" borderId="74" xfId="7" applyFont="1" applyFill="1" applyBorder="1" applyAlignment="1">
      <alignment horizontal="left" vertical="center" wrapText="1"/>
    </xf>
    <xf numFmtId="0" fontId="102" fillId="0" borderId="5" xfId="7" applyFont="1" applyFill="1" applyBorder="1" applyAlignment="1">
      <alignment horizontal="left" vertical="center" wrapText="1"/>
    </xf>
    <xf numFmtId="0" fontId="102" fillId="0" borderId="40" xfId="7" applyFont="1" applyFill="1" applyBorder="1" applyAlignment="1">
      <alignment horizontal="left" vertical="center" wrapText="1"/>
    </xf>
    <xf numFmtId="0" fontId="102" fillId="0" borderId="66" xfId="7" applyFont="1" applyFill="1" applyBorder="1" applyAlignment="1">
      <alignment horizontal="left" vertical="center" wrapText="1"/>
    </xf>
    <xf numFmtId="0" fontId="102" fillId="0" borderId="1" xfId="7" applyFont="1" applyFill="1" applyBorder="1" applyAlignment="1">
      <alignment horizontal="left" vertical="center" wrapText="1"/>
    </xf>
    <xf numFmtId="0" fontId="102" fillId="0" borderId="34" xfId="7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38" fillId="0" borderId="0" xfId="2" applyFill="1" applyBorder="1" applyAlignment="1">
      <alignment horizontal="right"/>
    </xf>
    <xf numFmtId="0" fontId="38" fillId="0" borderId="26" xfId="2" applyFill="1" applyBorder="1" applyAlignment="1">
      <alignment horizontal="right"/>
    </xf>
    <xf numFmtId="0" fontId="84" fillId="0" borderId="0" xfId="0" applyFont="1" applyFill="1" applyAlignment="1">
      <alignment horizontal="center" vertical="center"/>
    </xf>
  </cellXfs>
  <cellStyles count="20">
    <cellStyle name="20% — акцент1" xfId="8" builtinId="30"/>
    <cellStyle name="Normal_!Аналоговый прайс-лист_с 2009-08-01" xfId="3"/>
    <cellStyle name="Normal_CAT 1_06_96" xfId="5"/>
    <cellStyle name="Гиперссылка" xfId="2" builtinId="8"/>
    <cellStyle name="Обычный" xfId="0" builtinId="0"/>
    <cellStyle name="Обычный 10" xfId="11"/>
    <cellStyle name="Обычный 2" xfId="1"/>
    <cellStyle name="Обычный 2 2" xfId="6"/>
    <cellStyle name="Обычный 2 3" xfId="13"/>
    <cellStyle name="Обычный 2 3 2" xfId="15"/>
    <cellStyle name="Обычный 2 4" xfId="19"/>
    <cellStyle name="Обычный 3" xfId="4"/>
    <cellStyle name="Обычный 4" xfId="7"/>
    <cellStyle name="Обычный 4 2" xfId="18"/>
    <cellStyle name="Обычный 5" xfId="10"/>
    <cellStyle name="Обычный 5 3" xfId="14"/>
    <cellStyle name="Обычный 5 3 2" xfId="16"/>
    <cellStyle name="Обычный 6" xfId="17"/>
    <cellStyle name="Обычный_Лист1" xfId="12"/>
    <cellStyle name="Хороший" xfId="9" builtinId="26"/>
  </cellStyles>
  <dxfs count="0"/>
  <tableStyles count="0" defaultTableStyle="TableStyleMedium2" defaultPivotStyle="PivotStyleMedium9"/>
  <colors>
    <mruColors>
      <color rgb="FFEDBDED"/>
      <color rgb="FFFFFFB7"/>
      <color rgb="FFC4D79B"/>
      <color rgb="FFA7E8FF"/>
      <color rgb="FFFFBDBD"/>
      <color rgb="FFFF7D7D"/>
      <color rgb="FFE5E2D1"/>
      <color rgb="FFE9E6D7"/>
      <color rgb="FF95E1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8.jpg"/><Relationship Id="rId5" Type="http://schemas.openxmlformats.org/officeDocument/2006/relationships/image" Target="../media/image7.jpg"/><Relationship Id="rId4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08409" cy="72390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840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2</xdr:rowOff>
    </xdr:from>
    <xdr:ext cx="1543049" cy="640322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"/>
          <a:ext cx="1543049" cy="640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1695449" cy="703564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95449" cy="703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1562099" cy="648228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562099" cy="64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17031</xdr:rowOff>
    </xdr:to>
    <xdr:pic>
      <xdr:nvPicPr>
        <xdr:cNvPr id="2" name="Picture 2" descr="Reti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609600" cy="217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19</xdr:row>
      <xdr:rowOff>85725</xdr:rowOff>
    </xdr:from>
    <xdr:to>
      <xdr:col>0</xdr:col>
      <xdr:colOff>666750</xdr:colOff>
      <xdr:row>21</xdr:row>
      <xdr:rowOff>38100</xdr:rowOff>
    </xdr:to>
    <xdr:pic>
      <xdr:nvPicPr>
        <xdr:cNvPr id="3" name="Picture 3" descr="kod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495800"/>
          <a:ext cx="428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74</xdr:row>
      <xdr:rowOff>152400</xdr:rowOff>
    </xdr:from>
    <xdr:to>
      <xdr:col>0</xdr:col>
      <xdr:colOff>609600</xdr:colOff>
      <xdr:row>76</xdr:row>
      <xdr:rowOff>104775</xdr:rowOff>
    </xdr:to>
    <xdr:pic>
      <xdr:nvPicPr>
        <xdr:cNvPr id="4" name="Picture 3" descr="kod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574500"/>
          <a:ext cx="4286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98</xdr:row>
      <xdr:rowOff>9525</xdr:rowOff>
    </xdr:from>
    <xdr:to>
      <xdr:col>0</xdr:col>
      <xdr:colOff>771525</xdr:colOff>
      <xdr:row>98</xdr:row>
      <xdr:rowOff>238125</xdr:rowOff>
    </xdr:to>
    <xdr:pic>
      <xdr:nvPicPr>
        <xdr:cNvPr id="5" name="Picture 2" descr="Reti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4624625"/>
          <a:ext cx="7239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105</xdr:row>
      <xdr:rowOff>152400</xdr:rowOff>
    </xdr:from>
    <xdr:to>
      <xdr:col>0</xdr:col>
      <xdr:colOff>609600</xdr:colOff>
      <xdr:row>107</xdr:row>
      <xdr:rowOff>104775</xdr:rowOff>
    </xdr:to>
    <xdr:pic>
      <xdr:nvPicPr>
        <xdr:cNvPr id="6" name="Picture 3" descr="kod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6101000"/>
          <a:ext cx="4286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114</xdr:row>
      <xdr:rowOff>152400</xdr:rowOff>
    </xdr:from>
    <xdr:to>
      <xdr:col>1</xdr:col>
      <xdr:colOff>0</xdr:colOff>
      <xdr:row>116</xdr:row>
      <xdr:rowOff>104775</xdr:rowOff>
    </xdr:to>
    <xdr:pic>
      <xdr:nvPicPr>
        <xdr:cNvPr id="7" name="Picture 3" descr="kod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7128450"/>
          <a:ext cx="428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129</xdr:row>
      <xdr:rowOff>152400</xdr:rowOff>
    </xdr:from>
    <xdr:to>
      <xdr:col>0</xdr:col>
      <xdr:colOff>609600</xdr:colOff>
      <xdr:row>131</xdr:row>
      <xdr:rowOff>104775</xdr:rowOff>
    </xdr:to>
    <xdr:pic>
      <xdr:nvPicPr>
        <xdr:cNvPr id="8" name="Picture 3" descr="kod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149500"/>
          <a:ext cx="4286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152400</xdr:rowOff>
    </xdr:from>
    <xdr:to>
      <xdr:col>0</xdr:col>
      <xdr:colOff>609600</xdr:colOff>
      <xdr:row>46</xdr:row>
      <xdr:rowOff>104775</xdr:rowOff>
    </xdr:to>
    <xdr:pic>
      <xdr:nvPicPr>
        <xdr:cNvPr id="9" name="Picture 3" descr="kod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334500"/>
          <a:ext cx="4286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55</xdr:row>
      <xdr:rowOff>133350</xdr:rowOff>
    </xdr:from>
    <xdr:to>
      <xdr:col>0</xdr:col>
      <xdr:colOff>619125</xdr:colOff>
      <xdr:row>57</xdr:row>
      <xdr:rowOff>85725</xdr:rowOff>
    </xdr:to>
    <xdr:pic>
      <xdr:nvPicPr>
        <xdr:cNvPr id="10" name="Picture 3" descr="kod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7506950"/>
          <a:ext cx="4286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1247775</xdr:colOff>
      <xdr:row>3</xdr:row>
      <xdr:rowOff>169748</xdr:rowOff>
    </xdr:to>
    <xdr:pic>
      <xdr:nvPicPr>
        <xdr:cNvPr id="11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741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85726</xdr:colOff>
      <xdr:row>142</xdr:row>
      <xdr:rowOff>66676</xdr:rowOff>
    </xdr:from>
    <xdr:to>
      <xdr:col>0</xdr:col>
      <xdr:colOff>561976</xdr:colOff>
      <xdr:row>144</xdr:row>
      <xdr:rowOff>152401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45977176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182</xdr:row>
      <xdr:rowOff>57150</xdr:rowOff>
    </xdr:from>
    <xdr:to>
      <xdr:col>0</xdr:col>
      <xdr:colOff>571500</xdr:colOff>
      <xdr:row>184</xdr:row>
      <xdr:rowOff>142875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3616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207</xdr:row>
      <xdr:rowOff>66675</xdr:rowOff>
    </xdr:from>
    <xdr:to>
      <xdr:col>0</xdr:col>
      <xdr:colOff>595101</xdr:colOff>
      <xdr:row>207</xdr:row>
      <xdr:rowOff>200024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58473975"/>
          <a:ext cx="585575" cy="13334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189</xdr:row>
      <xdr:rowOff>152400</xdr:rowOff>
    </xdr:from>
    <xdr:to>
      <xdr:col>0</xdr:col>
      <xdr:colOff>571500</xdr:colOff>
      <xdr:row>191</xdr:row>
      <xdr:rowOff>55245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5073550"/>
          <a:ext cx="523875" cy="293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33525" cy="649797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64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</xdr:rowOff>
    </xdr:from>
    <xdr:ext cx="1567482" cy="657224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1567482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2156460</xdr:colOff>
      <xdr:row>11</xdr:row>
      <xdr:rowOff>213360</xdr:rowOff>
    </xdr:from>
    <xdr:ext cx="0" cy="180975"/>
    <xdr:pic>
      <xdr:nvPicPr>
        <xdr:cNvPr id="2" name="Picture 1" descr="http://medbuy.ru/Data/Sites/1/med/Companies/Logotypes/WebImages/nessler-medizintechnik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810" y="105156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28576</xdr:rowOff>
    </xdr:from>
    <xdr:ext cx="1581150" cy="644854"/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6"/>
          <a:ext cx="1581150" cy="644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2156460</xdr:colOff>
      <xdr:row>32</xdr:row>
      <xdr:rowOff>0</xdr:rowOff>
    </xdr:from>
    <xdr:ext cx="0" cy="180975"/>
    <xdr:pic>
      <xdr:nvPicPr>
        <xdr:cNvPr id="5" name="Picture 1" descr="http://medbuy.ru/Data/Sites/1/med/Companies/Logotypes/WebImages/nessler-medizintechnik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810" y="119443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2156460</xdr:colOff>
      <xdr:row>5</xdr:row>
      <xdr:rowOff>0</xdr:rowOff>
    </xdr:from>
    <xdr:ext cx="0" cy="180975"/>
    <xdr:pic>
      <xdr:nvPicPr>
        <xdr:cNvPr id="7" name="Picture 1" descr="http://medbuy.ru/Data/Sites/1/med/Companies/Logotypes/WebImages/nessler-medizintechnik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810" y="1533906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2156460</xdr:colOff>
      <xdr:row>5</xdr:row>
      <xdr:rowOff>0</xdr:rowOff>
    </xdr:from>
    <xdr:ext cx="0" cy="180975"/>
    <xdr:pic>
      <xdr:nvPicPr>
        <xdr:cNvPr id="6" name="Picture 1" descr="http://medbuy.ru/Data/Sites/1/med/Companies/Logotypes/WebImages/nessler-medizintechnik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9985" y="87058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19052</xdr:rowOff>
    </xdr:from>
    <xdr:ext cx="1638297" cy="679848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2"/>
          <a:ext cx="1638297" cy="679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09725" cy="674937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9725" cy="674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1523999" cy="632417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23999" cy="63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1552575" cy="644275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552575" cy="644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85726</xdr:rowOff>
    </xdr:from>
    <xdr:ext cx="1362075" cy="57715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6"/>
          <a:ext cx="1362075" cy="57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nfo@set4med.ru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fo@set4med.ru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info@set4med.ru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nfo@set4med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et4med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set4med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set4med.r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nfo@set4med.ru" TargetMode="External"/><Relationship Id="rId1" Type="http://schemas.openxmlformats.org/officeDocument/2006/relationships/hyperlink" Target="mailto:info@set4med.ru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nfo@set4med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fo@set4med.ru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nfo@set4med.ru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nfo@set4med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>
      <selection activeCell="C11" sqref="C11"/>
    </sheetView>
  </sheetViews>
  <sheetFormatPr defaultRowHeight="15" x14ac:dyDescent="0.25"/>
  <cols>
    <col min="2" max="2" width="72.7109375" customWidth="1"/>
    <col min="3" max="3" width="19.28515625" customWidth="1"/>
  </cols>
  <sheetData>
    <row r="2" spans="2:3" x14ac:dyDescent="0.25">
      <c r="B2" s="211" t="s">
        <v>1407</v>
      </c>
      <c r="C2" s="212">
        <v>66.97</v>
      </c>
    </row>
    <row r="3" spans="2:3" x14ac:dyDescent="0.25">
      <c r="B3" s="211" t="s">
        <v>1406</v>
      </c>
      <c r="C3" s="213">
        <v>76.14</v>
      </c>
    </row>
    <row r="4" spans="2:3" ht="15.75" thickBot="1" x14ac:dyDescent="0.3"/>
    <row r="5" spans="2:3" ht="62.25" thickBot="1" x14ac:dyDescent="0.3">
      <c r="B5" s="1044" t="s">
        <v>2045</v>
      </c>
    </row>
    <row r="6" spans="2:3" ht="26.25" x14ac:dyDescent="0.25">
      <c r="B6" s="1045" t="s">
        <v>2036</v>
      </c>
    </row>
    <row r="7" spans="2:3" ht="26.25" x14ac:dyDescent="0.25">
      <c r="B7" s="1046" t="s">
        <v>2037</v>
      </c>
    </row>
    <row r="8" spans="2:3" ht="26.25" x14ac:dyDescent="0.25">
      <c r="B8" s="1046" t="s">
        <v>2038</v>
      </c>
    </row>
    <row r="9" spans="2:3" ht="26.25" x14ac:dyDescent="0.25">
      <c r="B9" s="1046" t="s">
        <v>2039</v>
      </c>
    </row>
    <row r="10" spans="2:3" ht="26.25" x14ac:dyDescent="0.25">
      <c r="B10" s="1046" t="s">
        <v>2040</v>
      </c>
      <c r="C10" s="1048" t="s">
        <v>2046</v>
      </c>
    </row>
    <row r="11" spans="2:3" ht="26.25" x14ac:dyDescent="0.25">
      <c r="B11" s="1046" t="s">
        <v>2041</v>
      </c>
    </row>
    <row r="12" spans="2:3" ht="26.25" x14ac:dyDescent="0.25">
      <c r="B12" s="1046" t="s">
        <v>1862</v>
      </c>
    </row>
    <row r="13" spans="2:3" ht="26.25" x14ac:dyDescent="0.25">
      <c r="B13" s="1046" t="s">
        <v>1016</v>
      </c>
    </row>
    <row r="14" spans="2:3" ht="26.25" x14ac:dyDescent="0.25">
      <c r="B14" s="1046" t="s">
        <v>2042</v>
      </c>
    </row>
    <row r="15" spans="2:3" ht="26.25" x14ac:dyDescent="0.25">
      <c r="B15" s="1046" t="s">
        <v>1731</v>
      </c>
    </row>
    <row r="16" spans="2:3" ht="26.25" x14ac:dyDescent="0.25">
      <c r="B16" s="1046" t="s">
        <v>2043</v>
      </c>
    </row>
    <row r="17" spans="2:2" ht="27" thickBot="1" x14ac:dyDescent="0.3">
      <c r="B17" s="1047" t="s">
        <v>2044</v>
      </c>
    </row>
  </sheetData>
  <hyperlinks>
    <hyperlink ref="B17" location="Рентген!A1" display="Рентгеновская плёнка"/>
    <hyperlink ref="B16" location="'Для лаборатории'!A1" display="Товары для лабораторных исследований"/>
    <hyperlink ref="B15" location="'Гинекология и урология'!A1" display="Гинекология и урология"/>
    <hyperlink ref="B14" location="'Скальпели, шприцы и др'!A1" display="Скальпели, шприцы и прочее"/>
    <hyperlink ref="B13" location="Мундштуки!A1" display="Мундштуки"/>
    <hyperlink ref="B12" location="Перчатки!A1" display="Перчатки"/>
    <hyperlink ref="B11" location="'Салфетки, простыни'!A1" display="Салфетки, простыни"/>
    <hyperlink ref="B10" location="'Бахилы, маски'!A1" display="Бахилы, маски"/>
    <hyperlink ref="B9" location="'Гели, презервативы'!A1" display="Гели, презарвативы"/>
    <hyperlink ref="B8" location="'Электроды, кабели'!A1" display="Электроды, кабели"/>
    <hyperlink ref="B7" location="'Бумага УЗИ'!A1" display="Бумага УЗИ"/>
    <hyperlink ref="B6" location="'Бумага ЭКГ, ЭЭГ...'!A1" display="Бумага ЭКГ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Normal="100" workbookViewId="0">
      <pane ySplit="5" topLeftCell="A6" activePane="bottomLeft" state="frozen"/>
      <selection pane="bottomLeft" activeCell="B7" sqref="B7"/>
    </sheetView>
  </sheetViews>
  <sheetFormatPr defaultRowHeight="15" x14ac:dyDescent="0.25"/>
  <cols>
    <col min="1" max="1" width="9.140625" style="58"/>
    <col min="2" max="2" width="48.5703125" customWidth="1"/>
    <col min="3" max="3" width="11.85546875" customWidth="1"/>
    <col min="4" max="4" width="17" style="58" customWidth="1"/>
    <col min="5" max="5" width="9" style="57" bestFit="1" customWidth="1"/>
    <col min="6" max="6" width="17.85546875" customWidth="1"/>
    <col min="7" max="7" width="15.7109375" style="331" customWidth="1"/>
  </cols>
  <sheetData>
    <row r="1" spans="1:7" ht="12.75" customHeight="1" x14ac:dyDescent="0.25">
      <c r="A1" s="195"/>
      <c r="B1" s="544"/>
      <c r="C1" s="1081" t="s">
        <v>1866</v>
      </c>
      <c r="D1" s="1081"/>
      <c r="E1" s="1081"/>
      <c r="F1" s="1330" t="s">
        <v>1</v>
      </c>
      <c r="G1" s="1331"/>
    </row>
    <row r="2" spans="1:7" ht="12.75" customHeight="1" x14ac:dyDescent="0.25">
      <c r="A2" s="196"/>
      <c r="B2" s="545"/>
      <c r="C2" s="1082"/>
      <c r="D2" s="1082"/>
      <c r="E2" s="1082"/>
      <c r="F2" s="1332" t="s">
        <v>0</v>
      </c>
      <c r="G2" s="1333"/>
    </row>
    <row r="3" spans="1:7" ht="12.75" customHeight="1" x14ac:dyDescent="0.25">
      <c r="A3" s="196"/>
      <c r="B3" s="545"/>
      <c r="C3" s="1082"/>
      <c r="D3" s="1082"/>
      <c r="E3" s="1082"/>
      <c r="F3" s="1334" t="s">
        <v>2</v>
      </c>
      <c r="G3" s="1335"/>
    </row>
    <row r="4" spans="1:7" ht="15" customHeight="1" thickBot="1" x14ac:dyDescent="0.3">
      <c r="A4" s="196"/>
      <c r="B4" s="197"/>
      <c r="C4" s="1083"/>
      <c r="D4" s="1083"/>
      <c r="E4" s="1083"/>
      <c r="F4" s="197"/>
      <c r="G4" s="321"/>
    </row>
    <row r="5" spans="1:7" ht="32.25" thickBot="1" x14ac:dyDescent="0.3">
      <c r="A5" s="192" t="s">
        <v>1363</v>
      </c>
      <c r="B5" s="119" t="s">
        <v>1362</v>
      </c>
      <c r="C5" s="119" t="s">
        <v>1361</v>
      </c>
      <c r="D5" s="193" t="s">
        <v>1360</v>
      </c>
      <c r="E5" s="194" t="s">
        <v>410</v>
      </c>
      <c r="F5" s="193" t="s">
        <v>1305</v>
      </c>
      <c r="G5" s="322" t="s">
        <v>1359</v>
      </c>
    </row>
    <row r="6" spans="1:7" ht="16.5" thickBot="1" x14ac:dyDescent="0.3">
      <c r="A6" s="1336" t="s">
        <v>1358</v>
      </c>
      <c r="B6" s="1337"/>
      <c r="C6" s="1337"/>
      <c r="D6" s="1337"/>
      <c r="E6" s="1337"/>
      <c r="F6" s="1337"/>
      <c r="G6" s="1338"/>
    </row>
    <row r="7" spans="1:7" ht="30" customHeight="1" x14ac:dyDescent="0.25">
      <c r="A7" s="347">
        <v>1</v>
      </c>
      <c r="B7" s="348" t="s">
        <v>1641</v>
      </c>
      <c r="C7" s="235" t="s">
        <v>346</v>
      </c>
      <c r="D7" s="236">
        <v>100</v>
      </c>
      <c r="E7" s="349">
        <v>0</v>
      </c>
      <c r="F7" s="237" t="s">
        <v>1308</v>
      </c>
      <c r="G7" s="323">
        <v>2.35</v>
      </c>
    </row>
    <row r="8" spans="1:7" ht="30" customHeight="1" x14ac:dyDescent="0.25">
      <c r="A8" s="350">
        <v>2</v>
      </c>
      <c r="B8" s="351" t="s">
        <v>1642</v>
      </c>
      <c r="C8" s="238" t="s">
        <v>346</v>
      </c>
      <c r="D8" s="239">
        <v>10</v>
      </c>
      <c r="E8" s="352">
        <v>0</v>
      </c>
      <c r="F8" s="240" t="s">
        <v>1308</v>
      </c>
      <c r="G8" s="324">
        <v>9.4499999999999993</v>
      </c>
    </row>
    <row r="9" spans="1:7" ht="45" customHeight="1" thickBot="1" x14ac:dyDescent="0.3">
      <c r="A9" s="353">
        <v>3</v>
      </c>
      <c r="B9" s="354" t="s">
        <v>1643</v>
      </c>
      <c r="C9" s="198" t="s">
        <v>346</v>
      </c>
      <c r="D9" s="199" t="s">
        <v>1357</v>
      </c>
      <c r="E9" s="355">
        <v>0</v>
      </c>
      <c r="F9" s="200" t="s">
        <v>1356</v>
      </c>
      <c r="G9" s="335">
        <v>8.15</v>
      </c>
    </row>
    <row r="10" spans="1:7" ht="16.5" thickBot="1" x14ac:dyDescent="0.3">
      <c r="A10" s="1341" t="s">
        <v>1795</v>
      </c>
      <c r="B10" s="1342"/>
      <c r="C10" s="1342"/>
      <c r="D10" s="1342"/>
      <c r="E10" s="1342"/>
      <c r="F10" s="1342"/>
      <c r="G10" s="1343"/>
    </row>
    <row r="11" spans="1:7" x14ac:dyDescent="0.25">
      <c r="A11" s="1344" t="s">
        <v>1717</v>
      </c>
      <c r="B11" s="1345"/>
      <c r="C11" s="1345"/>
      <c r="D11" s="1345"/>
      <c r="E11" s="1345"/>
      <c r="F11" s="1345"/>
      <c r="G11" s="1346"/>
    </row>
    <row r="12" spans="1:7" ht="45" x14ac:dyDescent="0.25">
      <c r="A12" s="430"/>
      <c r="B12" s="443" t="s">
        <v>1797</v>
      </c>
      <c r="C12" s="203" t="s">
        <v>346</v>
      </c>
      <c r="D12" s="203" t="s">
        <v>1798</v>
      </c>
      <c r="E12" s="22">
        <v>0</v>
      </c>
      <c r="F12" s="444" t="s">
        <v>1796</v>
      </c>
      <c r="G12" s="205">
        <v>12.32</v>
      </c>
    </row>
    <row r="13" spans="1:7" x14ac:dyDescent="0.25">
      <c r="A13" s="1321" t="s">
        <v>1718</v>
      </c>
      <c r="B13" s="1322"/>
      <c r="C13" s="1322"/>
      <c r="D13" s="1322"/>
      <c r="E13" s="1322"/>
      <c r="F13" s="1322"/>
      <c r="G13" s="1323"/>
    </row>
    <row r="14" spans="1:7" ht="60" x14ac:dyDescent="0.25">
      <c r="A14" s="430"/>
      <c r="B14" s="443" t="s">
        <v>1799</v>
      </c>
      <c r="C14" s="203" t="s">
        <v>346</v>
      </c>
      <c r="D14" s="203" t="s">
        <v>1800</v>
      </c>
      <c r="E14" s="22">
        <v>0</v>
      </c>
      <c r="F14" s="444" t="s">
        <v>1796</v>
      </c>
      <c r="G14" s="205">
        <v>42.460000000000008</v>
      </c>
    </row>
    <row r="15" spans="1:7" x14ac:dyDescent="0.25">
      <c r="A15" s="1321" t="s">
        <v>1719</v>
      </c>
      <c r="B15" s="1322"/>
      <c r="C15" s="1322"/>
      <c r="D15" s="1322"/>
      <c r="E15" s="1322"/>
      <c r="F15" s="1322"/>
      <c r="G15" s="1323"/>
    </row>
    <row r="16" spans="1:7" ht="60" x14ac:dyDescent="0.25">
      <c r="A16" s="430"/>
      <c r="B16" s="443" t="s">
        <v>1801</v>
      </c>
      <c r="C16" s="203" t="s">
        <v>346</v>
      </c>
      <c r="D16" s="203">
        <v>100</v>
      </c>
      <c r="E16" s="22">
        <v>0</v>
      </c>
      <c r="F16" s="444" t="s">
        <v>1796</v>
      </c>
      <c r="G16" s="205">
        <v>18.425000000000001</v>
      </c>
    </row>
    <row r="17" spans="1:7" ht="45" x14ac:dyDescent="0.25">
      <c r="A17" s="430"/>
      <c r="B17" s="443" t="s">
        <v>1720</v>
      </c>
      <c r="C17" s="203" t="s">
        <v>346</v>
      </c>
      <c r="D17" s="203">
        <v>100</v>
      </c>
      <c r="E17" s="22">
        <v>0</v>
      </c>
      <c r="F17" s="444" t="s">
        <v>1796</v>
      </c>
      <c r="G17" s="205">
        <v>27.610000000000003</v>
      </c>
    </row>
    <row r="18" spans="1:7" ht="45" customHeight="1" x14ac:dyDescent="0.25">
      <c r="A18" s="430"/>
      <c r="B18" s="443" t="s">
        <v>1721</v>
      </c>
      <c r="C18" s="203" t="s">
        <v>346</v>
      </c>
      <c r="D18" s="203">
        <v>100</v>
      </c>
      <c r="E18" s="22">
        <v>0</v>
      </c>
      <c r="F18" s="444" t="s">
        <v>1796</v>
      </c>
      <c r="G18" s="205">
        <v>27.610000000000003</v>
      </c>
    </row>
    <row r="19" spans="1:7" ht="45" x14ac:dyDescent="0.25">
      <c r="A19" s="430"/>
      <c r="B19" s="443" t="s">
        <v>1722</v>
      </c>
      <c r="C19" s="203" t="s">
        <v>346</v>
      </c>
      <c r="D19" s="203">
        <v>100</v>
      </c>
      <c r="E19" s="22">
        <v>0</v>
      </c>
      <c r="F19" s="444" t="s">
        <v>1796</v>
      </c>
      <c r="G19" s="205">
        <v>27.610000000000003</v>
      </c>
    </row>
    <row r="20" spans="1:7" x14ac:dyDescent="0.25">
      <c r="A20" s="1321" t="s">
        <v>1723</v>
      </c>
      <c r="B20" s="1322"/>
      <c r="C20" s="1322"/>
      <c r="D20" s="1322"/>
      <c r="E20" s="1322"/>
      <c r="F20" s="1322"/>
      <c r="G20" s="1323"/>
    </row>
    <row r="21" spans="1:7" ht="60" x14ac:dyDescent="0.25">
      <c r="A21" s="430"/>
      <c r="B21" s="443" t="s">
        <v>1802</v>
      </c>
      <c r="C21" s="203" t="s">
        <v>346</v>
      </c>
      <c r="D21" s="203">
        <v>100</v>
      </c>
      <c r="E21" s="22">
        <v>0</v>
      </c>
      <c r="F21" s="444" t="s">
        <v>1796</v>
      </c>
      <c r="G21" s="205">
        <v>18.425000000000001</v>
      </c>
    </row>
    <row r="22" spans="1:7" ht="45" x14ac:dyDescent="0.25">
      <c r="A22" s="430"/>
      <c r="B22" s="443" t="s">
        <v>1803</v>
      </c>
      <c r="C22" s="203" t="s">
        <v>346</v>
      </c>
      <c r="D22" s="203">
        <v>100</v>
      </c>
      <c r="E22" s="22">
        <v>0</v>
      </c>
      <c r="F22" s="444" t="s">
        <v>1796</v>
      </c>
      <c r="G22" s="205">
        <v>27.610000000000003</v>
      </c>
    </row>
    <row r="23" spans="1:7" x14ac:dyDescent="0.25">
      <c r="A23" s="1321" t="s">
        <v>1724</v>
      </c>
      <c r="B23" s="1322"/>
      <c r="C23" s="1322"/>
      <c r="D23" s="1322"/>
      <c r="E23" s="1322"/>
      <c r="F23" s="1322"/>
      <c r="G23" s="1323"/>
    </row>
    <row r="24" spans="1:7" ht="45" x14ac:dyDescent="0.25">
      <c r="A24" s="430"/>
      <c r="B24" s="443" t="s">
        <v>1804</v>
      </c>
      <c r="C24" s="203" t="s">
        <v>346</v>
      </c>
      <c r="D24" s="203">
        <v>100</v>
      </c>
      <c r="E24" s="22">
        <v>0</v>
      </c>
      <c r="F24" s="444" t="s">
        <v>1796</v>
      </c>
      <c r="G24" s="205">
        <v>18.425000000000001</v>
      </c>
    </row>
    <row r="25" spans="1:7" ht="45" x14ac:dyDescent="0.25">
      <c r="A25" s="430"/>
      <c r="B25" s="443" t="s">
        <v>1725</v>
      </c>
      <c r="C25" s="203" t="s">
        <v>346</v>
      </c>
      <c r="D25" s="203">
        <v>100</v>
      </c>
      <c r="E25" s="22">
        <v>0</v>
      </c>
      <c r="F25" s="444" t="s">
        <v>1796</v>
      </c>
      <c r="G25" s="205">
        <v>33.99</v>
      </c>
    </row>
    <row r="26" spans="1:7" x14ac:dyDescent="0.25">
      <c r="A26" s="1321" t="s">
        <v>1726</v>
      </c>
      <c r="B26" s="1322"/>
      <c r="C26" s="1322"/>
      <c r="D26" s="1322"/>
      <c r="E26" s="1322"/>
      <c r="F26" s="1322"/>
      <c r="G26" s="1323"/>
    </row>
    <row r="27" spans="1:7" ht="45" x14ac:dyDescent="0.25">
      <c r="A27" s="430"/>
      <c r="B27" s="445" t="s">
        <v>1805</v>
      </c>
      <c r="C27" s="203" t="s">
        <v>346</v>
      </c>
      <c r="D27" s="203">
        <v>100</v>
      </c>
      <c r="E27" s="22">
        <v>0</v>
      </c>
      <c r="F27" s="444" t="s">
        <v>1796</v>
      </c>
      <c r="G27" s="205">
        <v>18.920000000000002</v>
      </c>
    </row>
    <row r="28" spans="1:7" x14ac:dyDescent="0.25">
      <c r="A28" s="1321" t="s">
        <v>1727</v>
      </c>
      <c r="B28" s="1322"/>
      <c r="C28" s="1322"/>
      <c r="D28" s="1322"/>
      <c r="E28" s="1322"/>
      <c r="F28" s="1322"/>
      <c r="G28" s="1323"/>
    </row>
    <row r="29" spans="1:7" ht="78" customHeight="1" x14ac:dyDescent="0.25">
      <c r="A29" s="430"/>
      <c r="B29" s="445" t="s">
        <v>1806</v>
      </c>
      <c r="C29" s="203" t="s">
        <v>346</v>
      </c>
      <c r="D29" s="203">
        <v>10</v>
      </c>
      <c r="E29" s="22">
        <v>0</v>
      </c>
      <c r="F29" s="444" t="s">
        <v>1796</v>
      </c>
      <c r="G29" s="205">
        <v>63.580000000000005</v>
      </c>
    </row>
    <row r="30" spans="1:7" x14ac:dyDescent="0.25">
      <c r="A30" s="1321" t="s">
        <v>1728</v>
      </c>
      <c r="B30" s="1322"/>
      <c r="C30" s="1322"/>
      <c r="D30" s="1322"/>
      <c r="E30" s="1322"/>
      <c r="F30" s="1322"/>
      <c r="G30" s="1323"/>
    </row>
    <row r="31" spans="1:7" ht="60" x14ac:dyDescent="0.25">
      <c r="A31" s="430"/>
      <c r="B31" s="443" t="s">
        <v>1807</v>
      </c>
      <c r="C31" s="203" t="s">
        <v>346</v>
      </c>
      <c r="D31" s="203">
        <v>25</v>
      </c>
      <c r="E31" s="22">
        <v>0</v>
      </c>
      <c r="F31" s="444" t="s">
        <v>1796</v>
      </c>
      <c r="G31" s="205">
        <v>179.85000000000002</v>
      </c>
    </row>
    <row r="32" spans="1:7" x14ac:dyDescent="0.25">
      <c r="A32" s="1321" t="s">
        <v>1729</v>
      </c>
      <c r="B32" s="1322"/>
      <c r="C32" s="1322"/>
      <c r="D32" s="1322"/>
      <c r="E32" s="1322"/>
      <c r="F32" s="1322"/>
      <c r="G32" s="1323"/>
    </row>
    <row r="33" spans="1:7" ht="45" x14ac:dyDescent="0.25">
      <c r="A33" s="430"/>
      <c r="B33" s="443" t="s">
        <v>1808</v>
      </c>
      <c r="C33" s="203" t="s">
        <v>346</v>
      </c>
      <c r="D33" s="203">
        <v>10</v>
      </c>
      <c r="E33" s="22">
        <v>0</v>
      </c>
      <c r="F33" s="444" t="s">
        <v>1796</v>
      </c>
      <c r="G33" s="205">
        <v>131.45000000000002</v>
      </c>
    </row>
    <row r="34" spans="1:7" ht="45" x14ac:dyDescent="0.25">
      <c r="A34" s="430"/>
      <c r="B34" s="443" t="s">
        <v>1809</v>
      </c>
      <c r="C34" s="203" t="s">
        <v>346</v>
      </c>
      <c r="D34" s="203">
        <v>20</v>
      </c>
      <c r="E34" s="22">
        <v>0</v>
      </c>
      <c r="F34" s="444" t="s">
        <v>1796</v>
      </c>
      <c r="G34" s="205">
        <v>65.56</v>
      </c>
    </row>
    <row r="35" spans="1:7" x14ac:dyDescent="0.25">
      <c r="A35" s="1321" t="s">
        <v>1730</v>
      </c>
      <c r="B35" s="1322"/>
      <c r="C35" s="1322"/>
      <c r="D35" s="1322"/>
      <c r="E35" s="1322"/>
      <c r="F35" s="1322"/>
      <c r="G35" s="1323"/>
    </row>
    <row r="36" spans="1:7" ht="75" x14ac:dyDescent="0.25">
      <c r="A36" s="430"/>
      <c r="B36" s="443" t="s">
        <v>1810</v>
      </c>
      <c r="C36" s="203" t="s">
        <v>346</v>
      </c>
      <c r="D36" s="203">
        <v>25</v>
      </c>
      <c r="E36" s="22">
        <v>0</v>
      </c>
      <c r="F36" s="444" t="s">
        <v>1796</v>
      </c>
      <c r="G36" s="205">
        <v>134.31</v>
      </c>
    </row>
    <row r="37" spans="1:7" ht="60.75" thickBot="1" x14ac:dyDescent="0.3">
      <c r="A37" s="430"/>
      <c r="B37" s="443" t="s">
        <v>1811</v>
      </c>
      <c r="C37" s="203" t="s">
        <v>346</v>
      </c>
      <c r="D37" s="203">
        <v>25</v>
      </c>
      <c r="E37" s="22">
        <v>0</v>
      </c>
      <c r="F37" s="444" t="s">
        <v>1796</v>
      </c>
      <c r="G37" s="205">
        <v>317.90000000000003</v>
      </c>
    </row>
    <row r="38" spans="1:7" ht="16.5" thickBot="1" x14ac:dyDescent="0.3">
      <c r="A38" s="1336" t="s">
        <v>1355</v>
      </c>
      <c r="B38" s="1337"/>
      <c r="C38" s="1337"/>
      <c r="D38" s="1337"/>
      <c r="E38" s="1337"/>
      <c r="F38" s="1337"/>
      <c r="G38" s="1338"/>
    </row>
    <row r="39" spans="1:7" ht="30" x14ac:dyDescent="0.25">
      <c r="A39" s="356">
        <v>4</v>
      </c>
      <c r="B39" s="241" t="s">
        <v>1616</v>
      </c>
      <c r="C39" s="242" t="s">
        <v>346</v>
      </c>
      <c r="D39" s="243">
        <v>3000</v>
      </c>
      <c r="E39" s="357">
        <v>0.1</v>
      </c>
      <c r="F39" s="358" t="s">
        <v>1335</v>
      </c>
      <c r="G39" s="244">
        <v>1.95</v>
      </c>
    </row>
    <row r="40" spans="1:7" ht="30" x14ac:dyDescent="0.25">
      <c r="A40" s="359">
        <v>5</v>
      </c>
      <c r="B40" s="253" t="s">
        <v>1617</v>
      </c>
      <c r="C40" s="254" t="s">
        <v>346</v>
      </c>
      <c r="D40" s="255">
        <v>2400</v>
      </c>
      <c r="E40" s="360">
        <v>0.1</v>
      </c>
      <c r="F40" s="361" t="s">
        <v>1335</v>
      </c>
      <c r="G40" s="256">
        <v>2.4</v>
      </c>
    </row>
    <row r="41" spans="1:7" ht="30" x14ac:dyDescent="0.25">
      <c r="A41" s="362">
        <v>6</v>
      </c>
      <c r="B41" s="245" t="s">
        <v>1618</v>
      </c>
      <c r="C41" s="246" t="s">
        <v>346</v>
      </c>
      <c r="D41" s="247">
        <v>1600</v>
      </c>
      <c r="E41" s="363">
        <v>0.1</v>
      </c>
      <c r="F41" s="364" t="s">
        <v>1335</v>
      </c>
      <c r="G41" s="248">
        <v>3.5</v>
      </c>
    </row>
    <row r="42" spans="1:7" ht="30" x14ac:dyDescent="0.25">
      <c r="A42" s="257">
        <v>7</v>
      </c>
      <c r="B42" s="258" t="s">
        <v>1619</v>
      </c>
      <c r="C42" s="259" t="s">
        <v>346</v>
      </c>
      <c r="D42" s="259">
        <v>800</v>
      </c>
      <c r="E42" s="260">
        <v>0.1</v>
      </c>
      <c r="F42" s="261" t="s">
        <v>1335</v>
      </c>
      <c r="G42" s="262">
        <v>4.95</v>
      </c>
    </row>
    <row r="43" spans="1:7" ht="30" x14ac:dyDescent="0.25">
      <c r="A43" s="365">
        <v>8</v>
      </c>
      <c r="B43" s="249" t="s">
        <v>1620</v>
      </c>
      <c r="C43" s="250" t="s">
        <v>346</v>
      </c>
      <c r="D43" s="251">
        <v>3000</v>
      </c>
      <c r="E43" s="366">
        <v>0.1</v>
      </c>
      <c r="F43" s="358" t="s">
        <v>1335</v>
      </c>
      <c r="G43" s="252">
        <v>2.25</v>
      </c>
    </row>
    <row r="44" spans="1:7" ht="30" x14ac:dyDescent="0.25">
      <c r="A44" s="367">
        <v>9</v>
      </c>
      <c r="B44" s="263" t="s">
        <v>1621</v>
      </c>
      <c r="C44" s="264" t="s">
        <v>346</v>
      </c>
      <c r="D44" s="265">
        <v>3000</v>
      </c>
      <c r="E44" s="368">
        <v>0.1</v>
      </c>
      <c r="F44" s="369" t="s">
        <v>1335</v>
      </c>
      <c r="G44" s="266">
        <v>2.75</v>
      </c>
    </row>
    <row r="45" spans="1:7" ht="30" x14ac:dyDescent="0.25">
      <c r="A45" s="359">
        <v>10</v>
      </c>
      <c r="B45" s="253" t="s">
        <v>1622</v>
      </c>
      <c r="C45" s="254" t="s">
        <v>346</v>
      </c>
      <c r="D45" s="255">
        <v>2400</v>
      </c>
      <c r="E45" s="360">
        <v>0.1</v>
      </c>
      <c r="F45" s="361" t="s">
        <v>1335</v>
      </c>
      <c r="G45" s="256">
        <v>3.1</v>
      </c>
    </row>
    <row r="46" spans="1:7" ht="30" x14ac:dyDescent="0.25">
      <c r="A46" s="362">
        <v>11</v>
      </c>
      <c r="B46" s="245" t="s">
        <v>1623</v>
      </c>
      <c r="C46" s="246" t="s">
        <v>346</v>
      </c>
      <c r="D46" s="247">
        <v>1600</v>
      </c>
      <c r="E46" s="363">
        <v>0.1</v>
      </c>
      <c r="F46" s="364" t="s">
        <v>1335</v>
      </c>
      <c r="G46" s="248">
        <v>3.62</v>
      </c>
    </row>
    <row r="47" spans="1:7" ht="30" x14ac:dyDescent="0.25">
      <c r="A47" s="257">
        <v>12</v>
      </c>
      <c r="B47" s="258" t="s">
        <v>1624</v>
      </c>
      <c r="C47" s="259" t="s">
        <v>346</v>
      </c>
      <c r="D47" s="259">
        <v>800</v>
      </c>
      <c r="E47" s="260">
        <v>0.1</v>
      </c>
      <c r="F47" s="261" t="s">
        <v>1335</v>
      </c>
      <c r="G47" s="262">
        <v>5.25</v>
      </c>
    </row>
    <row r="48" spans="1:7" ht="45" x14ac:dyDescent="0.25">
      <c r="A48" s="365">
        <v>13</v>
      </c>
      <c r="B48" s="249" t="s">
        <v>1625</v>
      </c>
      <c r="C48" s="250" t="s">
        <v>346</v>
      </c>
      <c r="D48" s="251">
        <v>3000</v>
      </c>
      <c r="E48" s="366">
        <v>0.1</v>
      </c>
      <c r="F48" s="358" t="s">
        <v>1335</v>
      </c>
      <c r="G48" s="370">
        <v>3.45</v>
      </c>
    </row>
    <row r="49" spans="1:7" ht="45" x14ac:dyDescent="0.25">
      <c r="A49" s="359">
        <v>14</v>
      </c>
      <c r="B49" s="253" t="s">
        <v>1626</v>
      </c>
      <c r="C49" s="254" t="s">
        <v>346</v>
      </c>
      <c r="D49" s="255">
        <v>2400</v>
      </c>
      <c r="E49" s="360">
        <v>0.1</v>
      </c>
      <c r="F49" s="361" t="s">
        <v>1335</v>
      </c>
      <c r="G49" s="371">
        <v>3.75</v>
      </c>
    </row>
    <row r="50" spans="1:7" ht="45" x14ac:dyDescent="0.25">
      <c r="A50" s="362">
        <v>15</v>
      </c>
      <c r="B50" s="245" t="s">
        <v>1627</v>
      </c>
      <c r="C50" s="246" t="s">
        <v>346</v>
      </c>
      <c r="D50" s="247">
        <v>1600</v>
      </c>
      <c r="E50" s="363">
        <v>0.1</v>
      </c>
      <c r="F50" s="364" t="s">
        <v>1335</v>
      </c>
      <c r="G50" s="372">
        <v>4.5149999999999997</v>
      </c>
    </row>
    <row r="51" spans="1:7" ht="45" x14ac:dyDescent="0.25">
      <c r="A51" s="257">
        <v>16</v>
      </c>
      <c r="B51" s="258" t="s">
        <v>1628</v>
      </c>
      <c r="C51" s="259" t="s">
        <v>346</v>
      </c>
      <c r="D51" s="259">
        <v>800</v>
      </c>
      <c r="E51" s="260">
        <v>0.1</v>
      </c>
      <c r="F51" s="261" t="s">
        <v>1335</v>
      </c>
      <c r="G51" s="262">
        <v>6.65</v>
      </c>
    </row>
    <row r="52" spans="1:7" ht="45" x14ac:dyDescent="0.25">
      <c r="A52" s="267">
        <v>17</v>
      </c>
      <c r="B52" s="268" t="s">
        <v>1354</v>
      </c>
      <c r="C52" s="269" t="s">
        <v>346</v>
      </c>
      <c r="D52" s="269" t="s">
        <v>1352</v>
      </c>
      <c r="E52" s="270">
        <v>0.1</v>
      </c>
      <c r="F52" s="271" t="s">
        <v>1325</v>
      </c>
      <c r="G52" s="326">
        <v>14.4</v>
      </c>
    </row>
    <row r="53" spans="1:7" ht="45" x14ac:dyDescent="0.25">
      <c r="A53" s="267">
        <v>18</v>
      </c>
      <c r="B53" s="268" t="s">
        <v>1353</v>
      </c>
      <c r="C53" s="269" t="s">
        <v>346</v>
      </c>
      <c r="D53" s="269" t="s">
        <v>1352</v>
      </c>
      <c r="E53" s="270">
        <v>0.1</v>
      </c>
      <c r="F53" s="271" t="s">
        <v>1325</v>
      </c>
      <c r="G53" s="326">
        <v>17.600000000000001</v>
      </c>
    </row>
    <row r="54" spans="1:7" ht="45" x14ac:dyDescent="0.25">
      <c r="A54" s="272">
        <v>19</v>
      </c>
      <c r="B54" s="273" t="s">
        <v>1351</v>
      </c>
      <c r="C54" s="274" t="s">
        <v>346</v>
      </c>
      <c r="D54" s="274" t="s">
        <v>1350</v>
      </c>
      <c r="E54" s="275">
        <v>0.1</v>
      </c>
      <c r="F54" s="276" t="s">
        <v>1335</v>
      </c>
      <c r="G54" s="327">
        <v>18.5</v>
      </c>
    </row>
    <row r="55" spans="1:7" ht="45" x14ac:dyDescent="0.25">
      <c r="A55" s="272">
        <v>20</v>
      </c>
      <c r="B55" s="273" t="s">
        <v>1349</v>
      </c>
      <c r="C55" s="274" t="s">
        <v>346</v>
      </c>
      <c r="D55" s="274" t="s">
        <v>1348</v>
      </c>
      <c r="E55" s="275">
        <v>0.1</v>
      </c>
      <c r="F55" s="276" t="s">
        <v>1335</v>
      </c>
      <c r="G55" s="327">
        <v>23.99</v>
      </c>
    </row>
    <row r="56" spans="1:7" ht="30" x14ac:dyDescent="0.25">
      <c r="A56" s="373">
        <v>21</v>
      </c>
      <c r="B56" s="332" t="s">
        <v>1629</v>
      </c>
      <c r="C56" s="202" t="s">
        <v>346</v>
      </c>
      <c r="D56" s="203" t="s">
        <v>1346</v>
      </c>
      <c r="E56" s="374">
        <v>0.1</v>
      </c>
      <c r="F56" s="345" t="s">
        <v>1333</v>
      </c>
      <c r="G56" s="205">
        <v>6.7620000000000005</v>
      </c>
    </row>
    <row r="57" spans="1:7" ht="30" x14ac:dyDescent="0.25">
      <c r="A57" s="373">
        <v>22</v>
      </c>
      <c r="B57" s="332" t="s">
        <v>1630</v>
      </c>
      <c r="C57" s="202" t="s">
        <v>346</v>
      </c>
      <c r="D57" s="203" t="s">
        <v>1346</v>
      </c>
      <c r="E57" s="374">
        <v>0.1</v>
      </c>
      <c r="F57" s="345" t="s">
        <v>1333</v>
      </c>
      <c r="G57" s="205">
        <v>6.7620000000000005</v>
      </c>
    </row>
    <row r="58" spans="1:7" ht="45" x14ac:dyDescent="0.25">
      <c r="A58" s="375">
        <v>23</v>
      </c>
      <c r="B58" s="333" t="s">
        <v>1631</v>
      </c>
      <c r="C58" s="278" t="s">
        <v>346</v>
      </c>
      <c r="D58" s="279">
        <v>3200</v>
      </c>
      <c r="E58" s="376">
        <v>0.1</v>
      </c>
      <c r="F58" s="377" t="s">
        <v>1335</v>
      </c>
      <c r="G58" s="378">
        <v>4.05</v>
      </c>
    </row>
    <row r="59" spans="1:7" ht="45" x14ac:dyDescent="0.25">
      <c r="A59" s="375">
        <v>24</v>
      </c>
      <c r="B59" s="333" t="s">
        <v>1632</v>
      </c>
      <c r="C59" s="278" t="s">
        <v>346</v>
      </c>
      <c r="D59" s="279">
        <v>3200</v>
      </c>
      <c r="E59" s="376">
        <v>0.1</v>
      </c>
      <c r="F59" s="377" t="s">
        <v>1335</v>
      </c>
      <c r="G59" s="378">
        <v>4.05</v>
      </c>
    </row>
    <row r="60" spans="1:7" ht="30" x14ac:dyDescent="0.25">
      <c r="A60" s="375">
        <v>25</v>
      </c>
      <c r="B60" s="206" t="s">
        <v>1633</v>
      </c>
      <c r="C60" s="202" t="s">
        <v>346</v>
      </c>
      <c r="D60" s="203" t="s">
        <v>1346</v>
      </c>
      <c r="E60" s="374">
        <v>0.1</v>
      </c>
      <c r="F60" s="345" t="s">
        <v>1333</v>
      </c>
      <c r="G60" s="205">
        <v>3.05</v>
      </c>
    </row>
    <row r="61" spans="1:7" ht="30.75" thickBot="1" x14ac:dyDescent="0.3">
      <c r="A61" s="375">
        <v>26</v>
      </c>
      <c r="B61" s="280" t="s">
        <v>1347</v>
      </c>
      <c r="C61" s="281" t="s">
        <v>346</v>
      </c>
      <c r="D61" s="282" t="s">
        <v>1346</v>
      </c>
      <c r="E61" s="379">
        <v>0.1</v>
      </c>
      <c r="F61" s="380" t="s">
        <v>1325</v>
      </c>
      <c r="G61" s="328">
        <v>4.05</v>
      </c>
    </row>
    <row r="62" spans="1:7" ht="16.5" thickBot="1" x14ac:dyDescent="0.3">
      <c r="A62" s="1336" t="s">
        <v>1345</v>
      </c>
      <c r="B62" s="1337"/>
      <c r="C62" s="1337"/>
      <c r="D62" s="1337"/>
      <c r="E62" s="1337"/>
      <c r="F62" s="1337"/>
      <c r="G62" s="1338"/>
    </row>
    <row r="63" spans="1:7" ht="15.75" customHeight="1" x14ac:dyDescent="0.25">
      <c r="A63" s="381">
        <v>27</v>
      </c>
      <c r="B63" s="283" t="s">
        <v>1344</v>
      </c>
      <c r="C63" s="233" t="s">
        <v>346</v>
      </c>
      <c r="D63" s="234" t="s">
        <v>1326</v>
      </c>
      <c r="E63" s="382">
        <v>0</v>
      </c>
      <c r="F63" s="377" t="s">
        <v>1335</v>
      </c>
      <c r="G63" s="383">
        <v>0.95</v>
      </c>
    </row>
    <row r="64" spans="1:7" ht="30" x14ac:dyDescent="0.25">
      <c r="A64" s="373">
        <v>28</v>
      </c>
      <c r="B64" s="201" t="s">
        <v>1343</v>
      </c>
      <c r="C64" s="202" t="s">
        <v>346</v>
      </c>
      <c r="D64" s="203" t="s">
        <v>1326</v>
      </c>
      <c r="E64" s="374">
        <v>0</v>
      </c>
      <c r="F64" s="343" t="s">
        <v>1335</v>
      </c>
      <c r="G64" s="384">
        <v>0.95</v>
      </c>
    </row>
    <row r="65" spans="1:7" ht="30" x14ac:dyDescent="0.25">
      <c r="A65" s="381">
        <v>29</v>
      </c>
      <c r="B65" s="277" t="s">
        <v>1342</v>
      </c>
      <c r="C65" s="278" t="s">
        <v>346</v>
      </c>
      <c r="D65" s="279" t="s">
        <v>1326</v>
      </c>
      <c r="E65" s="376">
        <v>0</v>
      </c>
      <c r="F65" s="377" t="s">
        <v>1335</v>
      </c>
      <c r="G65" s="378">
        <v>1.1000000000000001</v>
      </c>
    </row>
    <row r="66" spans="1:7" ht="30" x14ac:dyDescent="0.25">
      <c r="A66" s="373">
        <v>30</v>
      </c>
      <c r="B66" s="201" t="s">
        <v>1341</v>
      </c>
      <c r="C66" s="202" t="s">
        <v>346</v>
      </c>
      <c r="D66" s="203" t="s">
        <v>1326</v>
      </c>
      <c r="E66" s="374">
        <v>0</v>
      </c>
      <c r="F66" s="343" t="s">
        <v>1335</v>
      </c>
      <c r="G66" s="384">
        <v>0.95</v>
      </c>
    </row>
    <row r="67" spans="1:7" ht="30" x14ac:dyDescent="0.25">
      <c r="A67" s="381">
        <v>31</v>
      </c>
      <c r="B67" s="277" t="s">
        <v>1340</v>
      </c>
      <c r="C67" s="278" t="s">
        <v>346</v>
      </c>
      <c r="D67" s="279" t="s">
        <v>1326</v>
      </c>
      <c r="E67" s="376">
        <v>0</v>
      </c>
      <c r="F67" s="377" t="s">
        <v>1335</v>
      </c>
      <c r="G67" s="378">
        <v>0.95</v>
      </c>
    </row>
    <row r="68" spans="1:7" ht="30" x14ac:dyDescent="0.25">
      <c r="A68" s="373">
        <v>32</v>
      </c>
      <c r="B68" s="201" t="s">
        <v>1339</v>
      </c>
      <c r="C68" s="202" t="s">
        <v>346</v>
      </c>
      <c r="D68" s="203" t="s">
        <v>1326</v>
      </c>
      <c r="E68" s="374">
        <v>0</v>
      </c>
      <c r="F68" s="343" t="s">
        <v>1335</v>
      </c>
      <c r="G68" s="384">
        <v>0.95</v>
      </c>
    </row>
    <row r="69" spans="1:7" ht="30" x14ac:dyDescent="0.25">
      <c r="A69" s="381">
        <v>33</v>
      </c>
      <c r="B69" s="277" t="s">
        <v>1338</v>
      </c>
      <c r="C69" s="278" t="s">
        <v>346</v>
      </c>
      <c r="D69" s="279" t="s">
        <v>1326</v>
      </c>
      <c r="E69" s="376">
        <v>0</v>
      </c>
      <c r="F69" s="377" t="s">
        <v>1335</v>
      </c>
      <c r="G69" s="378">
        <v>0.95</v>
      </c>
    </row>
    <row r="70" spans="1:7" ht="30" x14ac:dyDescent="0.25">
      <c r="A70" s="373">
        <v>34</v>
      </c>
      <c r="B70" s="201" t="s">
        <v>1337</v>
      </c>
      <c r="C70" s="202" t="s">
        <v>346</v>
      </c>
      <c r="D70" s="203" t="s">
        <v>1326</v>
      </c>
      <c r="E70" s="374">
        <v>0</v>
      </c>
      <c r="F70" s="343" t="s">
        <v>1335</v>
      </c>
      <c r="G70" s="384">
        <v>0.95</v>
      </c>
    </row>
    <row r="71" spans="1:7" ht="30" x14ac:dyDescent="0.25">
      <c r="A71" s="381">
        <v>35</v>
      </c>
      <c r="B71" s="277" t="s">
        <v>1336</v>
      </c>
      <c r="C71" s="278" t="s">
        <v>346</v>
      </c>
      <c r="D71" s="279" t="s">
        <v>1326</v>
      </c>
      <c r="E71" s="376">
        <v>0</v>
      </c>
      <c r="F71" s="377" t="s">
        <v>1335</v>
      </c>
      <c r="G71" s="378">
        <v>1.37</v>
      </c>
    </row>
    <row r="72" spans="1:7" x14ac:dyDescent="0.25">
      <c r="A72" s="373">
        <v>36</v>
      </c>
      <c r="B72" s="201" t="s">
        <v>1334</v>
      </c>
      <c r="C72" s="202" t="s">
        <v>346</v>
      </c>
      <c r="D72" s="203" t="s">
        <v>1326</v>
      </c>
      <c r="E72" s="374">
        <v>0</v>
      </c>
      <c r="F72" s="345" t="s">
        <v>1333</v>
      </c>
      <c r="G72" s="384">
        <v>6.54</v>
      </c>
    </row>
    <row r="73" spans="1:7" x14ac:dyDescent="0.25">
      <c r="A73" s="381">
        <v>37</v>
      </c>
      <c r="B73" s="277" t="s">
        <v>1332</v>
      </c>
      <c r="C73" s="278" t="s">
        <v>346</v>
      </c>
      <c r="D73" s="279" t="s">
        <v>1326</v>
      </c>
      <c r="E73" s="376">
        <v>0</v>
      </c>
      <c r="F73" s="385" t="s">
        <v>1325</v>
      </c>
      <c r="G73" s="284">
        <v>1.41</v>
      </c>
    </row>
    <row r="74" spans="1:7" x14ac:dyDescent="0.25">
      <c r="A74" s="373">
        <v>38</v>
      </c>
      <c r="B74" s="201" t="s">
        <v>1331</v>
      </c>
      <c r="C74" s="202" t="s">
        <v>346</v>
      </c>
      <c r="D74" s="203" t="s">
        <v>1326</v>
      </c>
      <c r="E74" s="374">
        <v>0</v>
      </c>
      <c r="F74" s="345" t="s">
        <v>1333</v>
      </c>
      <c r="G74" s="204">
        <v>1.42</v>
      </c>
    </row>
    <row r="75" spans="1:7" x14ac:dyDescent="0.25">
      <c r="A75" s="381">
        <v>39</v>
      </c>
      <c r="B75" s="285" t="s">
        <v>1330</v>
      </c>
      <c r="C75" s="279" t="s">
        <v>346</v>
      </c>
      <c r="D75" s="279" t="s">
        <v>1326</v>
      </c>
      <c r="E75" s="286">
        <v>0</v>
      </c>
      <c r="F75" s="287" t="s">
        <v>1333</v>
      </c>
      <c r="G75" s="329">
        <v>1.27</v>
      </c>
    </row>
    <row r="76" spans="1:7" x14ac:dyDescent="0.25">
      <c r="A76" s="373">
        <v>40</v>
      </c>
      <c r="B76" s="206" t="s">
        <v>1329</v>
      </c>
      <c r="C76" s="202" t="s">
        <v>346</v>
      </c>
      <c r="D76" s="203" t="s">
        <v>1326</v>
      </c>
      <c r="E76" s="374">
        <v>0</v>
      </c>
      <c r="F76" s="345" t="s">
        <v>1333</v>
      </c>
      <c r="G76" s="205">
        <v>1.21</v>
      </c>
    </row>
    <row r="77" spans="1:7" x14ac:dyDescent="0.25">
      <c r="A77" s="381">
        <v>41</v>
      </c>
      <c r="B77" s="277" t="s">
        <v>1328</v>
      </c>
      <c r="C77" s="278" t="s">
        <v>346</v>
      </c>
      <c r="D77" s="279" t="s">
        <v>1326</v>
      </c>
      <c r="E77" s="376">
        <v>0</v>
      </c>
      <c r="F77" s="385" t="s">
        <v>1325</v>
      </c>
      <c r="G77" s="329">
        <v>5.58</v>
      </c>
    </row>
    <row r="78" spans="1:7" ht="15.75" thickBot="1" x14ac:dyDescent="0.3">
      <c r="A78" s="373">
        <v>42</v>
      </c>
      <c r="B78" s="207" t="s">
        <v>1327</v>
      </c>
      <c r="C78" s="198" t="s">
        <v>346</v>
      </c>
      <c r="D78" s="199" t="s">
        <v>1326</v>
      </c>
      <c r="E78" s="386">
        <v>0</v>
      </c>
      <c r="F78" s="345" t="s">
        <v>1325</v>
      </c>
      <c r="G78" s="325">
        <v>3.75</v>
      </c>
    </row>
    <row r="79" spans="1:7" ht="16.5" thickBot="1" x14ac:dyDescent="0.3">
      <c r="A79" s="1336" t="s">
        <v>1324</v>
      </c>
      <c r="B79" s="1337"/>
      <c r="C79" s="1337"/>
      <c r="D79" s="1337"/>
      <c r="E79" s="1337"/>
      <c r="F79" s="1337"/>
      <c r="G79" s="1338"/>
    </row>
    <row r="80" spans="1:7" ht="15" customHeight="1" x14ac:dyDescent="0.25">
      <c r="A80" s="381">
        <v>43</v>
      </c>
      <c r="B80" s="387" t="s">
        <v>1634</v>
      </c>
      <c r="C80" s="381" t="s">
        <v>346</v>
      </c>
      <c r="D80" s="381">
        <v>1200</v>
      </c>
      <c r="E80" s="382">
        <v>0.1</v>
      </c>
      <c r="F80" s="341" t="s">
        <v>1323</v>
      </c>
      <c r="G80" s="288">
        <v>1.65</v>
      </c>
    </row>
    <row r="81" spans="1:7" ht="30" x14ac:dyDescent="0.25">
      <c r="A81" s="373">
        <v>44</v>
      </c>
      <c r="B81" s="388" t="s">
        <v>1635</v>
      </c>
      <c r="C81" s="389" t="s">
        <v>346</v>
      </c>
      <c r="D81" s="389">
        <v>800</v>
      </c>
      <c r="E81" s="374">
        <v>0.1</v>
      </c>
      <c r="F81" s="200" t="s">
        <v>1323</v>
      </c>
      <c r="G81" s="208">
        <v>1.8</v>
      </c>
    </row>
    <row r="82" spans="1:7" ht="30" x14ac:dyDescent="0.25">
      <c r="A82" s="381">
        <v>45</v>
      </c>
      <c r="B82" s="390" t="s">
        <v>1636</v>
      </c>
      <c r="C82" s="375" t="s">
        <v>346</v>
      </c>
      <c r="D82" s="375">
        <v>600</v>
      </c>
      <c r="E82" s="376">
        <v>0.1</v>
      </c>
      <c r="F82" s="341" t="s">
        <v>1323</v>
      </c>
      <c r="G82" s="289">
        <v>2.65</v>
      </c>
    </row>
    <row r="83" spans="1:7" ht="30" x14ac:dyDescent="0.25">
      <c r="A83" s="373">
        <v>46</v>
      </c>
      <c r="B83" s="388" t="s">
        <v>1637</v>
      </c>
      <c r="C83" s="389" t="s">
        <v>346</v>
      </c>
      <c r="D83" s="389">
        <v>440</v>
      </c>
      <c r="E83" s="374">
        <v>0.1</v>
      </c>
      <c r="F83" s="200" t="s">
        <v>1323</v>
      </c>
      <c r="G83" s="208">
        <v>3.8</v>
      </c>
    </row>
    <row r="84" spans="1:7" x14ac:dyDescent="0.25">
      <c r="A84" s="381">
        <v>47</v>
      </c>
      <c r="B84" s="390" t="s">
        <v>1322</v>
      </c>
      <c r="C84" s="375" t="s">
        <v>346</v>
      </c>
      <c r="D84" s="375" t="s">
        <v>1321</v>
      </c>
      <c r="E84" s="376">
        <v>0.1</v>
      </c>
      <c r="F84" s="375" t="s">
        <v>1308</v>
      </c>
      <c r="G84" s="289">
        <v>1.9</v>
      </c>
    </row>
    <row r="85" spans="1:7" x14ac:dyDescent="0.25">
      <c r="A85" s="373">
        <v>48</v>
      </c>
      <c r="B85" s="388" t="s">
        <v>1320</v>
      </c>
      <c r="C85" s="389" t="s">
        <v>346</v>
      </c>
      <c r="D85" s="389" t="s">
        <v>1319</v>
      </c>
      <c r="E85" s="374">
        <v>0.1</v>
      </c>
      <c r="F85" s="389" t="s">
        <v>1308</v>
      </c>
      <c r="G85" s="210">
        <v>2.1</v>
      </c>
    </row>
    <row r="86" spans="1:7" x14ac:dyDescent="0.25">
      <c r="A86" s="381">
        <v>49</v>
      </c>
      <c r="B86" s="390" t="s">
        <v>1318</v>
      </c>
      <c r="C86" s="375" t="s">
        <v>346</v>
      </c>
      <c r="D86" s="375" t="s">
        <v>1317</v>
      </c>
      <c r="E86" s="376">
        <v>0.1</v>
      </c>
      <c r="F86" s="375" t="s">
        <v>1308</v>
      </c>
      <c r="G86" s="289">
        <v>2.95</v>
      </c>
    </row>
    <row r="87" spans="1:7" x14ac:dyDescent="0.25">
      <c r="A87" s="373">
        <v>50</v>
      </c>
      <c r="B87" s="388" t="s">
        <v>1316</v>
      </c>
      <c r="C87" s="389" t="s">
        <v>346</v>
      </c>
      <c r="D87" s="389" t="s">
        <v>1315</v>
      </c>
      <c r="E87" s="374">
        <v>0.1</v>
      </c>
      <c r="F87" s="389" t="s">
        <v>1308</v>
      </c>
      <c r="G87" s="391">
        <v>4.3499999999999996</v>
      </c>
    </row>
    <row r="88" spans="1:7" x14ac:dyDescent="0.25">
      <c r="A88" s="381">
        <v>51</v>
      </c>
      <c r="B88" s="390" t="s">
        <v>1314</v>
      </c>
      <c r="C88" s="375" t="s">
        <v>346</v>
      </c>
      <c r="D88" s="375" t="s">
        <v>1312</v>
      </c>
      <c r="E88" s="376">
        <v>0.1</v>
      </c>
      <c r="F88" s="375" t="s">
        <v>1308</v>
      </c>
      <c r="G88" s="289">
        <v>1.9</v>
      </c>
    </row>
    <row r="89" spans="1:7" x14ac:dyDescent="0.25">
      <c r="A89" s="373">
        <v>52</v>
      </c>
      <c r="B89" s="388" t="s">
        <v>1313</v>
      </c>
      <c r="C89" s="389" t="s">
        <v>346</v>
      </c>
      <c r="D89" s="389" t="s">
        <v>1312</v>
      </c>
      <c r="E89" s="374">
        <v>0.1</v>
      </c>
      <c r="F89" s="389" t="s">
        <v>1308</v>
      </c>
      <c r="G89" s="209">
        <v>1.9</v>
      </c>
    </row>
    <row r="90" spans="1:7" ht="30" x14ac:dyDescent="0.25">
      <c r="A90" s="381">
        <v>53</v>
      </c>
      <c r="B90" s="290" t="s">
        <v>1311</v>
      </c>
      <c r="C90" s="392" t="s">
        <v>346</v>
      </c>
      <c r="D90" s="392" t="s">
        <v>1310</v>
      </c>
      <c r="E90" s="393">
        <v>0</v>
      </c>
      <c r="F90" s="375" t="s">
        <v>1308</v>
      </c>
      <c r="G90" s="291">
        <v>0.7</v>
      </c>
    </row>
    <row r="91" spans="1:7" ht="75.75" thickBot="1" x14ac:dyDescent="0.3">
      <c r="A91" s="373">
        <v>54</v>
      </c>
      <c r="B91" s="394" t="s">
        <v>1309</v>
      </c>
      <c r="C91" s="353" t="s">
        <v>346</v>
      </c>
      <c r="D91" s="395">
        <v>100</v>
      </c>
      <c r="E91" s="386">
        <v>0</v>
      </c>
      <c r="F91" s="395" t="s">
        <v>1308</v>
      </c>
      <c r="G91" s="320">
        <v>0.7</v>
      </c>
    </row>
    <row r="92" spans="1:7" s="59" customFormat="1" ht="16.5" thickBot="1" x14ac:dyDescent="0.25">
      <c r="A92" s="1336" t="s">
        <v>1615</v>
      </c>
      <c r="B92" s="1337"/>
      <c r="C92" s="1337"/>
      <c r="D92" s="1337"/>
      <c r="E92" s="1337"/>
      <c r="F92" s="1337"/>
      <c r="G92" s="1338"/>
    </row>
    <row r="93" spans="1:7" ht="15.75" x14ac:dyDescent="0.25">
      <c r="A93" s="1339" t="s">
        <v>1644</v>
      </c>
      <c r="B93" s="1339"/>
      <c r="C93" s="1339"/>
      <c r="D93" s="1339"/>
      <c r="E93" s="1339"/>
      <c r="F93" s="1339"/>
      <c r="G93" s="1339"/>
    </row>
    <row r="94" spans="1:7" ht="30" x14ac:dyDescent="0.25">
      <c r="A94" s="336">
        <v>55</v>
      </c>
      <c r="B94" s="337" t="s">
        <v>1646</v>
      </c>
      <c r="C94" s="336" t="s">
        <v>346</v>
      </c>
      <c r="D94" s="336" t="s">
        <v>1639</v>
      </c>
      <c r="E94" s="338">
        <v>0</v>
      </c>
      <c r="F94" s="336" t="s">
        <v>1323</v>
      </c>
      <c r="G94" s="339">
        <v>0.81</v>
      </c>
    </row>
    <row r="95" spans="1:7" ht="30" x14ac:dyDescent="0.25">
      <c r="A95" s="28">
        <v>56</v>
      </c>
      <c r="B95" s="334" t="s">
        <v>1647</v>
      </c>
      <c r="C95" s="28" t="s">
        <v>346</v>
      </c>
      <c r="D95" s="340" t="s">
        <v>1640</v>
      </c>
      <c r="E95" s="27">
        <v>0</v>
      </c>
      <c r="F95" s="28" t="s">
        <v>1323</v>
      </c>
      <c r="G95" s="330">
        <v>0.82</v>
      </c>
    </row>
    <row r="96" spans="1:7" ht="30" x14ac:dyDescent="0.25">
      <c r="A96" s="336">
        <v>57</v>
      </c>
      <c r="B96" s="337" t="s">
        <v>1648</v>
      </c>
      <c r="C96" s="336" t="s">
        <v>346</v>
      </c>
      <c r="D96" s="336" t="s">
        <v>1638</v>
      </c>
      <c r="E96" s="338">
        <v>0</v>
      </c>
      <c r="F96" s="336" t="s">
        <v>1323</v>
      </c>
      <c r="G96" s="339">
        <v>0.88</v>
      </c>
    </row>
    <row r="97" spans="1:7" ht="30" x14ac:dyDescent="0.25">
      <c r="A97" s="28">
        <v>58</v>
      </c>
      <c r="B97" s="334" t="s">
        <v>1649</v>
      </c>
      <c r="C97" s="28" t="s">
        <v>346</v>
      </c>
      <c r="D97" s="340" t="s">
        <v>1638</v>
      </c>
      <c r="E97" s="27">
        <v>0</v>
      </c>
      <c r="F97" s="28" t="s">
        <v>1323</v>
      </c>
      <c r="G97" s="330">
        <v>0.89</v>
      </c>
    </row>
    <row r="98" spans="1:7" ht="15.75" x14ac:dyDescent="0.25">
      <c r="A98" s="1340" t="s">
        <v>1645</v>
      </c>
      <c r="B98" s="1340"/>
      <c r="C98" s="1340"/>
      <c r="D98" s="1340"/>
      <c r="E98" s="1340"/>
      <c r="F98" s="1340"/>
      <c r="G98" s="1340"/>
    </row>
    <row r="99" spans="1:7" x14ac:dyDescent="0.25">
      <c r="A99" s="336">
        <v>59</v>
      </c>
      <c r="B99" s="337" t="s">
        <v>1650</v>
      </c>
      <c r="C99" s="336" t="s">
        <v>346</v>
      </c>
      <c r="D99" s="336" t="s">
        <v>1639</v>
      </c>
      <c r="E99" s="338">
        <v>0</v>
      </c>
      <c r="F99" s="336" t="s">
        <v>1323</v>
      </c>
      <c r="G99" s="339">
        <v>0.59</v>
      </c>
    </row>
    <row r="100" spans="1:7" ht="15.75" thickBot="1" x14ac:dyDescent="0.3">
      <c r="A100" s="214">
        <v>60</v>
      </c>
      <c r="B100" s="396" t="s">
        <v>1651</v>
      </c>
      <c r="C100" s="214" t="s">
        <v>346</v>
      </c>
      <c r="D100" s="397" t="s">
        <v>1640</v>
      </c>
      <c r="E100" s="215">
        <v>0</v>
      </c>
      <c r="F100" s="214" t="s">
        <v>1323</v>
      </c>
      <c r="G100" s="398">
        <v>0.6</v>
      </c>
    </row>
    <row r="101" spans="1:7" ht="15.75" thickBot="1" x14ac:dyDescent="0.3">
      <c r="A101" s="1327" t="s">
        <v>1670</v>
      </c>
      <c r="B101" s="1328"/>
      <c r="C101" s="1328"/>
      <c r="D101" s="1328"/>
      <c r="E101" s="1328"/>
      <c r="F101" s="1328"/>
      <c r="G101" s="1329"/>
    </row>
    <row r="102" spans="1:7" ht="45" x14ac:dyDescent="0.25">
      <c r="A102" s="336">
        <v>61</v>
      </c>
      <c r="B102" s="337" t="s">
        <v>1671</v>
      </c>
      <c r="C102" s="336" t="s">
        <v>346</v>
      </c>
      <c r="D102" s="336">
        <v>500</v>
      </c>
      <c r="E102" s="338">
        <v>0</v>
      </c>
      <c r="F102" s="336" t="s">
        <v>1335</v>
      </c>
      <c r="G102" s="339">
        <v>7.8650000000000011</v>
      </c>
    </row>
    <row r="103" spans="1:7" ht="45" x14ac:dyDescent="0.25">
      <c r="A103" s="28">
        <v>62</v>
      </c>
      <c r="B103" s="344" t="s">
        <v>1672</v>
      </c>
      <c r="C103" s="340" t="s">
        <v>346</v>
      </c>
      <c r="D103" s="28">
        <v>500</v>
      </c>
      <c r="E103" s="27">
        <v>0</v>
      </c>
      <c r="F103" s="399" t="s">
        <v>1335</v>
      </c>
      <c r="G103" s="400">
        <v>9.9</v>
      </c>
    </row>
    <row r="104" spans="1:7" ht="30" x14ac:dyDescent="0.25">
      <c r="A104" s="336">
        <v>63</v>
      </c>
      <c r="B104" s="337" t="s">
        <v>1673</v>
      </c>
      <c r="C104" s="336" t="s">
        <v>346</v>
      </c>
      <c r="D104" s="336">
        <v>500</v>
      </c>
      <c r="E104" s="338">
        <v>0</v>
      </c>
      <c r="F104" s="336" t="s">
        <v>1335</v>
      </c>
      <c r="G104" s="339">
        <v>13.200000000000001</v>
      </c>
    </row>
    <row r="105" spans="1:7" ht="45" x14ac:dyDescent="0.25">
      <c r="A105" s="28">
        <v>64</v>
      </c>
      <c r="B105" s="344" t="s">
        <v>1674</v>
      </c>
      <c r="C105" s="340" t="s">
        <v>346</v>
      </c>
      <c r="D105" s="28">
        <v>300</v>
      </c>
      <c r="E105" s="27">
        <v>0</v>
      </c>
      <c r="F105" s="399" t="s">
        <v>1335</v>
      </c>
      <c r="G105" s="400">
        <v>17.05</v>
      </c>
    </row>
    <row r="106" spans="1:7" x14ac:dyDescent="0.25">
      <c r="A106" s="336">
        <v>65</v>
      </c>
      <c r="B106" s="337" t="s">
        <v>1675</v>
      </c>
      <c r="C106" s="336" t="s">
        <v>346</v>
      </c>
      <c r="D106" s="336" t="s">
        <v>1676</v>
      </c>
      <c r="E106" s="338">
        <v>0</v>
      </c>
      <c r="F106" s="336" t="s">
        <v>1308</v>
      </c>
      <c r="G106" s="339">
        <v>6.38</v>
      </c>
    </row>
    <row r="107" spans="1:7" x14ac:dyDescent="0.25">
      <c r="A107" s="28">
        <v>66</v>
      </c>
      <c r="B107" s="344" t="s">
        <v>1677</v>
      </c>
      <c r="C107" s="340" t="s">
        <v>346</v>
      </c>
      <c r="D107" s="28" t="s">
        <v>1678</v>
      </c>
      <c r="E107" s="27">
        <v>0</v>
      </c>
      <c r="F107" s="28" t="s">
        <v>1308</v>
      </c>
      <c r="G107" s="400">
        <v>13.200000000000001</v>
      </c>
    </row>
    <row r="108" spans="1:7" ht="15.75" thickBot="1" x14ac:dyDescent="0.3">
      <c r="A108" s="336">
        <v>67</v>
      </c>
      <c r="B108" s="337" t="s">
        <v>1679</v>
      </c>
      <c r="C108" s="336" t="s">
        <v>346</v>
      </c>
      <c r="D108" s="336" t="s">
        <v>1680</v>
      </c>
      <c r="E108" s="338">
        <v>0</v>
      </c>
      <c r="F108" s="336" t="s">
        <v>1308</v>
      </c>
      <c r="G108" s="339">
        <v>11.330000000000002</v>
      </c>
    </row>
    <row r="109" spans="1:7" x14ac:dyDescent="0.25">
      <c r="A109" s="1324" t="s">
        <v>1686</v>
      </c>
      <c r="B109" s="1325"/>
      <c r="C109" s="1325"/>
      <c r="D109" s="1325"/>
      <c r="E109" s="1325"/>
      <c r="F109" s="1325"/>
      <c r="G109" s="1326"/>
    </row>
    <row r="110" spans="1:7" ht="30" x14ac:dyDescent="0.25">
      <c r="A110" s="28">
        <v>68</v>
      </c>
      <c r="B110" s="344" t="s">
        <v>1682</v>
      </c>
      <c r="C110" s="340" t="s">
        <v>346</v>
      </c>
      <c r="D110" s="28" t="s">
        <v>1683</v>
      </c>
      <c r="E110" s="27">
        <v>0</v>
      </c>
      <c r="F110" s="399" t="s">
        <v>1335</v>
      </c>
      <c r="G110" s="400">
        <v>6.35</v>
      </c>
    </row>
    <row r="111" spans="1:7" ht="45" x14ac:dyDescent="0.25">
      <c r="A111" s="336">
        <v>69</v>
      </c>
      <c r="B111" s="337" t="s">
        <v>1684</v>
      </c>
      <c r="C111" s="336" t="s">
        <v>346</v>
      </c>
      <c r="D111" s="336" t="s">
        <v>1685</v>
      </c>
      <c r="E111" s="338">
        <v>0</v>
      </c>
      <c r="F111" s="336" t="s">
        <v>1335</v>
      </c>
      <c r="G111" s="339">
        <v>20.8</v>
      </c>
    </row>
    <row r="112" spans="1:7" ht="45" x14ac:dyDescent="0.25">
      <c r="A112" s="28">
        <v>70</v>
      </c>
      <c r="B112" s="344" t="s">
        <v>1681</v>
      </c>
      <c r="C112" s="340" t="s">
        <v>346</v>
      </c>
      <c r="D112" s="28" t="s">
        <v>1685</v>
      </c>
      <c r="E112" s="27">
        <v>0</v>
      </c>
      <c r="F112" s="399" t="s">
        <v>1335</v>
      </c>
      <c r="G112" s="400">
        <v>22.8</v>
      </c>
    </row>
  </sheetData>
  <mergeCells count="24">
    <mergeCell ref="C1:E4"/>
    <mergeCell ref="A109:G109"/>
    <mergeCell ref="A101:G101"/>
    <mergeCell ref="F1:G1"/>
    <mergeCell ref="F2:G2"/>
    <mergeCell ref="F3:G3"/>
    <mergeCell ref="A6:G6"/>
    <mergeCell ref="A38:G38"/>
    <mergeCell ref="A62:G62"/>
    <mergeCell ref="A79:G79"/>
    <mergeCell ref="A92:G92"/>
    <mergeCell ref="A93:G93"/>
    <mergeCell ref="A98:G98"/>
    <mergeCell ref="A10:G10"/>
    <mergeCell ref="A11:G11"/>
    <mergeCell ref="A13:G13"/>
    <mergeCell ref="A30:G30"/>
    <mergeCell ref="A32:G32"/>
    <mergeCell ref="A35:G35"/>
    <mergeCell ref="A15:G15"/>
    <mergeCell ref="A20:G20"/>
    <mergeCell ref="A23:G23"/>
    <mergeCell ref="A26:G26"/>
    <mergeCell ref="A28:G28"/>
  </mergeCells>
  <hyperlinks>
    <hyperlink ref="F3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69"/>
  <sheetViews>
    <sheetView zoomScaleNormal="100" workbookViewId="0">
      <pane ySplit="5" topLeftCell="A6" activePane="bottomLeft" state="frozen"/>
      <selection pane="bottomLeft" activeCell="J16" sqref="J16"/>
    </sheetView>
  </sheetViews>
  <sheetFormatPr defaultRowHeight="15.75" x14ac:dyDescent="0.25"/>
  <cols>
    <col min="1" max="1" width="7.28515625" style="58" customWidth="1"/>
    <col min="2" max="2" width="51.42578125" style="431" customWidth="1"/>
    <col min="3" max="3" width="9.7109375" style="432" bestFit="1" customWidth="1"/>
    <col min="4" max="4" width="14.28515625" style="436" customWidth="1"/>
    <col min="5" max="5" width="14.28515625" style="433" customWidth="1"/>
    <col min="6" max="6" width="15.7109375" style="434" customWidth="1"/>
    <col min="7" max="8" width="15.85546875" style="433" customWidth="1"/>
  </cols>
  <sheetData>
    <row r="1" spans="1:8" x14ac:dyDescent="0.25">
      <c r="B1" s="1349" t="s">
        <v>1731</v>
      </c>
      <c r="C1" s="1349"/>
      <c r="D1" s="1349"/>
      <c r="E1" s="1347" t="s">
        <v>1</v>
      </c>
      <c r="F1" s="1347"/>
    </row>
    <row r="2" spans="1:8" x14ac:dyDescent="0.25">
      <c r="B2" s="1349"/>
      <c r="C2" s="1349"/>
      <c r="D2" s="1349"/>
      <c r="E2" s="1347" t="s">
        <v>0</v>
      </c>
      <c r="F2" s="1347"/>
    </row>
    <row r="3" spans="1:8" ht="15.75" customHeight="1" x14ac:dyDescent="0.25">
      <c r="B3" s="1349"/>
      <c r="C3" s="1349"/>
      <c r="D3" s="1349"/>
      <c r="E3" s="1348" t="s">
        <v>2</v>
      </c>
      <c r="F3" s="1348"/>
    </row>
    <row r="4" spans="1:8" ht="15.75" customHeight="1" thickBot="1" x14ac:dyDescent="0.3">
      <c r="B4" s="1350"/>
      <c r="C4" s="1350"/>
      <c r="D4" s="1350"/>
      <c r="E4" s="546"/>
    </row>
    <row r="5" spans="1:8" ht="32.25" thickBot="1" x14ac:dyDescent="0.3">
      <c r="A5" s="192" t="s">
        <v>1363</v>
      </c>
      <c r="B5" s="119" t="s">
        <v>1362</v>
      </c>
      <c r="C5" s="119" t="s">
        <v>1361</v>
      </c>
      <c r="D5" s="193" t="s">
        <v>1360</v>
      </c>
      <c r="E5" s="194" t="s">
        <v>410</v>
      </c>
      <c r="F5" s="435" t="s">
        <v>1732</v>
      </c>
      <c r="H5"/>
    </row>
    <row r="6" spans="1:8" ht="21.75" thickBot="1" x14ac:dyDescent="0.3">
      <c r="A6" s="958"/>
      <c r="B6" s="559" t="s">
        <v>1733</v>
      </c>
      <c r="C6" s="562"/>
      <c r="D6" s="553"/>
      <c r="E6" s="563"/>
      <c r="F6" s="548"/>
      <c r="H6"/>
    </row>
    <row r="7" spans="1:8" ht="15" customHeight="1" x14ac:dyDescent="0.25">
      <c r="A7" s="959">
        <v>1</v>
      </c>
      <c r="B7" s="644" t="s">
        <v>1734</v>
      </c>
      <c r="C7" s="660" t="s">
        <v>346</v>
      </c>
      <c r="D7" s="660">
        <v>100</v>
      </c>
      <c r="E7" s="661">
        <v>0</v>
      </c>
      <c r="F7" s="662">
        <v>14.18</v>
      </c>
      <c r="H7"/>
    </row>
    <row r="8" spans="1:8" ht="30" customHeight="1" thickBot="1" x14ac:dyDescent="0.3">
      <c r="A8" s="960">
        <v>2</v>
      </c>
      <c r="B8" s="645" t="s">
        <v>1735</v>
      </c>
      <c r="C8" s="663" t="s">
        <v>346</v>
      </c>
      <c r="D8" s="663">
        <v>100</v>
      </c>
      <c r="E8" s="664">
        <v>0</v>
      </c>
      <c r="F8" s="665">
        <v>14.18</v>
      </c>
      <c r="H8"/>
    </row>
    <row r="9" spans="1:8" ht="21.75" thickBot="1" x14ac:dyDescent="0.3">
      <c r="A9" s="958"/>
      <c r="B9" s="564" t="s">
        <v>1736</v>
      </c>
      <c r="C9" s="565"/>
      <c r="D9" s="565"/>
      <c r="E9" s="566"/>
      <c r="F9" s="548"/>
      <c r="H9"/>
    </row>
    <row r="10" spans="1:8" ht="30" customHeight="1" x14ac:dyDescent="0.25">
      <c r="A10" s="959">
        <v>3</v>
      </c>
      <c r="B10" s="666" t="s">
        <v>1737</v>
      </c>
      <c r="C10" s="573" t="s">
        <v>346</v>
      </c>
      <c r="D10" s="573">
        <v>100</v>
      </c>
      <c r="E10" s="667">
        <v>0</v>
      </c>
      <c r="F10" s="668">
        <v>17.899999999999999</v>
      </c>
      <c r="H10"/>
    </row>
    <row r="11" spans="1:8" ht="30" customHeight="1" thickBot="1" x14ac:dyDescent="0.3">
      <c r="A11" s="960">
        <v>4</v>
      </c>
      <c r="B11" s="669" t="s">
        <v>1738</v>
      </c>
      <c r="C11" s="554" t="s">
        <v>346</v>
      </c>
      <c r="D11" s="554">
        <v>100</v>
      </c>
      <c r="E11" s="670">
        <v>0</v>
      </c>
      <c r="F11" s="671">
        <v>17.899999999999999</v>
      </c>
      <c r="H11"/>
    </row>
    <row r="12" spans="1:8" ht="60" thickBot="1" x14ac:dyDescent="0.3">
      <c r="A12" s="958"/>
      <c r="B12" s="567" t="s">
        <v>2053</v>
      </c>
      <c r="C12" s="555"/>
      <c r="D12" s="555"/>
      <c r="E12" s="556"/>
      <c r="F12" s="548"/>
      <c r="H12"/>
    </row>
    <row r="13" spans="1:8" ht="15" customHeight="1" x14ac:dyDescent="0.25">
      <c r="A13" s="959">
        <v>5</v>
      </c>
      <c r="B13" s="648" t="s">
        <v>1739</v>
      </c>
      <c r="C13" s="660" t="s">
        <v>346</v>
      </c>
      <c r="D13" s="660">
        <v>100</v>
      </c>
      <c r="E13" s="661">
        <v>0</v>
      </c>
      <c r="F13" s="662">
        <v>29.099999999999998</v>
      </c>
      <c r="H13"/>
    </row>
    <row r="14" spans="1:8" ht="15" customHeight="1" x14ac:dyDescent="0.25">
      <c r="A14" s="961">
        <v>6</v>
      </c>
      <c r="B14" s="649" t="s">
        <v>2054</v>
      </c>
      <c r="C14" s="672" t="s">
        <v>346</v>
      </c>
      <c r="D14" s="672">
        <v>100</v>
      </c>
      <c r="E14" s="673">
        <v>0</v>
      </c>
      <c r="F14" s="674">
        <v>32.01</v>
      </c>
      <c r="H14"/>
    </row>
    <row r="15" spans="1:8" ht="15" customHeight="1" x14ac:dyDescent="0.25">
      <c r="A15" s="959">
        <v>7</v>
      </c>
      <c r="B15" s="650" t="s">
        <v>2055</v>
      </c>
      <c r="C15" s="675" t="s">
        <v>346</v>
      </c>
      <c r="D15" s="675">
        <v>100</v>
      </c>
      <c r="E15" s="676">
        <v>0</v>
      </c>
      <c r="F15" s="677">
        <v>32.01</v>
      </c>
      <c r="H15"/>
    </row>
    <row r="16" spans="1:8" ht="15" customHeight="1" x14ac:dyDescent="0.25">
      <c r="A16" s="961">
        <v>8</v>
      </c>
      <c r="B16" s="649" t="s">
        <v>2056</v>
      </c>
      <c r="C16" s="672" t="s">
        <v>346</v>
      </c>
      <c r="D16" s="672">
        <v>100</v>
      </c>
      <c r="E16" s="673">
        <v>0</v>
      </c>
      <c r="F16" s="674">
        <v>26.89</v>
      </c>
      <c r="H16"/>
    </row>
    <row r="17" spans="1:8" ht="15" customHeight="1" x14ac:dyDescent="0.25">
      <c r="A17" s="959">
        <v>9</v>
      </c>
      <c r="B17" s="650" t="s">
        <v>1740</v>
      </c>
      <c r="C17" s="675" t="s">
        <v>346</v>
      </c>
      <c r="D17" s="675">
        <v>100</v>
      </c>
      <c r="E17" s="676">
        <v>0</v>
      </c>
      <c r="F17" s="677">
        <v>31.04</v>
      </c>
      <c r="H17"/>
    </row>
    <row r="18" spans="1:8" ht="15" customHeight="1" thickBot="1" x14ac:dyDescent="0.3">
      <c r="A18" s="961">
        <v>10</v>
      </c>
      <c r="B18" s="651" t="s">
        <v>1741</v>
      </c>
      <c r="C18" s="663" t="s">
        <v>346</v>
      </c>
      <c r="D18" s="663">
        <v>100</v>
      </c>
      <c r="E18" s="664">
        <v>0</v>
      </c>
      <c r="F18" s="665">
        <v>28.35</v>
      </c>
      <c r="H18"/>
    </row>
    <row r="19" spans="1:8" ht="21.75" thickBot="1" x14ac:dyDescent="0.3">
      <c r="A19" s="958"/>
      <c r="B19" s="564" t="s">
        <v>1742</v>
      </c>
      <c r="C19" s="555"/>
      <c r="D19" s="555"/>
      <c r="E19" s="557"/>
      <c r="F19" s="548"/>
      <c r="H19"/>
    </row>
    <row r="20" spans="1:8" ht="45" x14ac:dyDescent="0.25">
      <c r="A20" s="959">
        <v>11</v>
      </c>
      <c r="B20" s="646" t="s">
        <v>1981</v>
      </c>
      <c r="C20" s="660" t="s">
        <v>346</v>
      </c>
      <c r="D20" s="574">
        <v>100</v>
      </c>
      <c r="E20" s="661">
        <v>0</v>
      </c>
      <c r="F20" s="662">
        <v>31.04</v>
      </c>
      <c r="H20"/>
    </row>
    <row r="21" spans="1:8" ht="45" x14ac:dyDescent="0.25">
      <c r="A21" s="961">
        <v>12</v>
      </c>
      <c r="B21" s="652" t="s">
        <v>1980</v>
      </c>
      <c r="C21" s="672" t="s">
        <v>346</v>
      </c>
      <c r="D21" s="558">
        <v>100</v>
      </c>
      <c r="E21" s="673">
        <v>0</v>
      </c>
      <c r="F21" s="674">
        <v>10.5</v>
      </c>
      <c r="H21"/>
    </row>
    <row r="22" spans="1:8" ht="60" x14ac:dyDescent="0.25">
      <c r="A22" s="962"/>
      <c r="B22" s="659" t="s">
        <v>1982</v>
      </c>
      <c r="C22" s="675" t="s">
        <v>346</v>
      </c>
      <c r="D22" s="575">
        <v>100</v>
      </c>
      <c r="E22" s="676">
        <v>0</v>
      </c>
      <c r="F22" s="677">
        <v>26.25</v>
      </c>
      <c r="H22"/>
    </row>
    <row r="23" spans="1:8" ht="75" x14ac:dyDescent="0.25">
      <c r="A23" s="961"/>
      <c r="B23" s="652" t="s">
        <v>1983</v>
      </c>
      <c r="C23" s="672" t="s">
        <v>346</v>
      </c>
      <c r="D23" s="558">
        <v>100</v>
      </c>
      <c r="E23" s="673">
        <v>0</v>
      </c>
      <c r="F23" s="674">
        <v>31.5</v>
      </c>
      <c r="H23"/>
    </row>
    <row r="24" spans="1:8" ht="30.75" thickBot="1" x14ac:dyDescent="0.3">
      <c r="A24" s="963"/>
      <c r="B24" s="657" t="s">
        <v>1984</v>
      </c>
      <c r="C24" s="282" t="s">
        <v>346</v>
      </c>
      <c r="D24" s="576">
        <v>100</v>
      </c>
      <c r="E24" s="678">
        <v>0</v>
      </c>
      <c r="F24" s="679">
        <v>5.25</v>
      </c>
      <c r="H24"/>
    </row>
    <row r="25" spans="1:8" ht="21.75" thickBot="1" x14ac:dyDescent="0.3">
      <c r="A25" s="958"/>
      <c r="B25" s="564" t="s">
        <v>1743</v>
      </c>
      <c r="C25" s="555"/>
      <c r="D25" s="555"/>
      <c r="E25" s="568"/>
      <c r="F25" s="548"/>
      <c r="H25"/>
    </row>
    <row r="26" spans="1:8" ht="15" customHeight="1" x14ac:dyDescent="0.25">
      <c r="A26" s="959"/>
      <c r="B26" s="654" t="s">
        <v>1744</v>
      </c>
      <c r="C26" s="660" t="s">
        <v>346</v>
      </c>
      <c r="D26" s="680" t="s">
        <v>1745</v>
      </c>
      <c r="E26" s="661">
        <v>0</v>
      </c>
      <c r="F26" s="662">
        <v>3.4125000000000001</v>
      </c>
      <c r="H26"/>
    </row>
    <row r="27" spans="1:8" ht="15" customHeight="1" x14ac:dyDescent="0.25">
      <c r="A27" s="961"/>
      <c r="B27" s="655" t="s">
        <v>1746</v>
      </c>
      <c r="C27" s="672" t="s">
        <v>346</v>
      </c>
      <c r="D27" s="672" t="s">
        <v>1747</v>
      </c>
      <c r="E27" s="51">
        <v>0</v>
      </c>
      <c r="F27" s="674">
        <v>2.9925000000000002</v>
      </c>
      <c r="H27"/>
    </row>
    <row r="28" spans="1:8" ht="15" customHeight="1" x14ac:dyDescent="0.25">
      <c r="A28" s="962"/>
      <c r="B28" s="656" t="s">
        <v>1748</v>
      </c>
      <c r="C28" s="675" t="s">
        <v>346</v>
      </c>
      <c r="D28" s="681" t="s">
        <v>1749</v>
      </c>
      <c r="E28" s="676">
        <v>0</v>
      </c>
      <c r="F28" s="677">
        <v>29.925000000000001</v>
      </c>
      <c r="H28"/>
    </row>
    <row r="29" spans="1:8" ht="30" customHeight="1" x14ac:dyDescent="0.25">
      <c r="A29" s="961"/>
      <c r="B29" s="655" t="s">
        <v>1750</v>
      </c>
      <c r="C29" s="672" t="s">
        <v>346</v>
      </c>
      <c r="D29" s="682" t="s">
        <v>1751</v>
      </c>
      <c r="E29" s="673">
        <v>0</v>
      </c>
      <c r="F29" s="674">
        <v>47.25</v>
      </c>
      <c r="H29"/>
    </row>
    <row r="30" spans="1:8" ht="15" customHeight="1" x14ac:dyDescent="0.25">
      <c r="A30" s="962"/>
      <c r="B30" s="656" t="s">
        <v>1752</v>
      </c>
      <c r="C30" s="675" t="s">
        <v>346</v>
      </c>
      <c r="D30" s="681" t="s">
        <v>1749</v>
      </c>
      <c r="E30" s="676">
        <v>0</v>
      </c>
      <c r="F30" s="677">
        <v>4.41</v>
      </c>
      <c r="H30"/>
    </row>
    <row r="31" spans="1:8" ht="15" customHeight="1" x14ac:dyDescent="0.25">
      <c r="A31" s="961"/>
      <c r="B31" s="655" t="s">
        <v>1753</v>
      </c>
      <c r="C31" s="672" t="s">
        <v>346</v>
      </c>
      <c r="D31" s="682" t="s">
        <v>1749</v>
      </c>
      <c r="E31" s="673">
        <v>0</v>
      </c>
      <c r="F31" s="674">
        <v>3.6750000000000003</v>
      </c>
      <c r="H31"/>
    </row>
    <row r="32" spans="1:8" ht="15" customHeight="1" x14ac:dyDescent="0.25">
      <c r="A32" s="962"/>
      <c r="B32" s="656" t="s">
        <v>1754</v>
      </c>
      <c r="C32" s="675" t="s">
        <v>346</v>
      </c>
      <c r="D32" s="681" t="s">
        <v>1749</v>
      </c>
      <c r="E32" s="676">
        <v>0</v>
      </c>
      <c r="F32" s="677">
        <v>4.9350000000000005</v>
      </c>
      <c r="H32"/>
    </row>
    <row r="33" spans="1:8" ht="15" customHeight="1" x14ac:dyDescent="0.25">
      <c r="A33" s="961"/>
      <c r="B33" s="655" t="s">
        <v>1755</v>
      </c>
      <c r="C33" s="672" t="s">
        <v>346</v>
      </c>
      <c r="D33" s="682" t="s">
        <v>1749</v>
      </c>
      <c r="E33" s="673">
        <v>0</v>
      </c>
      <c r="F33" s="674">
        <v>3.2025000000000001</v>
      </c>
      <c r="H33"/>
    </row>
    <row r="34" spans="1:8" ht="15" customHeight="1" x14ac:dyDescent="0.25">
      <c r="A34" s="962"/>
      <c r="B34" s="656" t="s">
        <v>1756</v>
      </c>
      <c r="C34" s="675" t="s">
        <v>346</v>
      </c>
      <c r="D34" s="681" t="s">
        <v>1749</v>
      </c>
      <c r="E34" s="676">
        <v>0</v>
      </c>
      <c r="F34" s="677">
        <v>3.3075000000000001</v>
      </c>
      <c r="H34"/>
    </row>
    <row r="35" spans="1:8" ht="30" customHeight="1" x14ac:dyDescent="0.25">
      <c r="A35" s="961"/>
      <c r="B35" s="652" t="s">
        <v>1757</v>
      </c>
      <c r="C35" s="672" t="s">
        <v>346</v>
      </c>
      <c r="D35" s="682" t="s">
        <v>1749</v>
      </c>
      <c r="E35" s="673">
        <v>0</v>
      </c>
      <c r="F35" s="674">
        <v>5.6700000000000008</v>
      </c>
      <c r="H35"/>
    </row>
    <row r="36" spans="1:8" ht="30" customHeight="1" thickBot="1" x14ac:dyDescent="0.3">
      <c r="A36" s="963"/>
      <c r="B36" s="657" t="s">
        <v>1758</v>
      </c>
      <c r="C36" s="282" t="s">
        <v>346</v>
      </c>
      <c r="D36" s="683" t="s">
        <v>1749</v>
      </c>
      <c r="E36" s="678">
        <v>0</v>
      </c>
      <c r="F36" s="679">
        <v>6.3049999999999997</v>
      </c>
      <c r="H36"/>
    </row>
    <row r="37" spans="1:8" ht="21.75" thickBot="1" x14ac:dyDescent="0.3">
      <c r="A37" s="958"/>
      <c r="B37" s="564" t="s">
        <v>1759</v>
      </c>
      <c r="C37" s="555"/>
      <c r="D37" s="555"/>
      <c r="E37" s="568"/>
      <c r="F37" s="548"/>
      <c r="H37"/>
    </row>
    <row r="38" spans="1:8" ht="15" customHeight="1" x14ac:dyDescent="0.25">
      <c r="A38" s="959"/>
      <c r="B38" s="654" t="s">
        <v>1760</v>
      </c>
      <c r="C38" s="660" t="s">
        <v>346</v>
      </c>
      <c r="D38" s="660">
        <v>250</v>
      </c>
      <c r="E38" s="684">
        <v>0</v>
      </c>
      <c r="F38" s="662">
        <v>22.05</v>
      </c>
      <c r="H38"/>
    </row>
    <row r="39" spans="1:8" ht="15" customHeight="1" x14ac:dyDescent="0.25">
      <c r="A39" s="961"/>
      <c r="B39" s="655" t="s">
        <v>1761</v>
      </c>
      <c r="C39" s="672" t="s">
        <v>346</v>
      </c>
      <c r="D39" s="672">
        <v>250</v>
      </c>
      <c r="E39" s="51">
        <v>0</v>
      </c>
      <c r="F39" s="674">
        <v>19.95</v>
      </c>
      <c r="H39"/>
    </row>
    <row r="40" spans="1:8" ht="15" customHeight="1" x14ac:dyDescent="0.25">
      <c r="A40" s="962"/>
      <c r="B40" s="656" t="s">
        <v>1762</v>
      </c>
      <c r="C40" s="675" t="s">
        <v>346</v>
      </c>
      <c r="D40" s="681">
        <v>250</v>
      </c>
      <c r="E40" s="676">
        <v>0.1</v>
      </c>
      <c r="F40" s="677">
        <v>32.550000000000004</v>
      </c>
      <c r="H40"/>
    </row>
    <row r="41" spans="1:8" ht="15" customHeight="1" x14ac:dyDescent="0.25">
      <c r="A41" s="961"/>
      <c r="B41" s="655" t="s">
        <v>1763</v>
      </c>
      <c r="C41" s="672" t="s">
        <v>346</v>
      </c>
      <c r="D41" s="672">
        <v>200</v>
      </c>
      <c r="E41" s="673">
        <v>0.1</v>
      </c>
      <c r="F41" s="674">
        <v>36.75</v>
      </c>
      <c r="H41"/>
    </row>
    <row r="42" spans="1:8" ht="15" customHeight="1" x14ac:dyDescent="0.25">
      <c r="A42" s="962"/>
      <c r="B42" s="656" t="s">
        <v>1764</v>
      </c>
      <c r="C42" s="675" t="s">
        <v>346</v>
      </c>
      <c r="D42" s="675" t="s">
        <v>1326</v>
      </c>
      <c r="E42" s="685">
        <v>0.1</v>
      </c>
      <c r="F42" s="677">
        <v>4.7250000000000005</v>
      </c>
      <c r="H42"/>
    </row>
    <row r="43" spans="1:8" ht="15" customHeight="1" thickBot="1" x14ac:dyDescent="0.3">
      <c r="A43" s="960"/>
      <c r="B43" s="658" t="s">
        <v>1765</v>
      </c>
      <c r="C43" s="663" t="s">
        <v>346</v>
      </c>
      <c r="D43" s="686" t="s">
        <v>1326</v>
      </c>
      <c r="E43" s="664">
        <v>0.1</v>
      </c>
      <c r="F43" s="665">
        <v>5.25</v>
      </c>
      <c r="H43"/>
    </row>
    <row r="44" spans="1:8" ht="21.75" thickBot="1" x14ac:dyDescent="0.3">
      <c r="A44" s="958"/>
      <c r="B44" s="564" t="s">
        <v>1766</v>
      </c>
      <c r="C44" s="547"/>
      <c r="D44" s="547"/>
      <c r="E44" s="568"/>
      <c r="F44" s="548"/>
      <c r="H44"/>
    </row>
    <row r="45" spans="1:8" ht="30" customHeight="1" x14ac:dyDescent="0.25">
      <c r="A45" s="959"/>
      <c r="B45" s="646" t="s">
        <v>1767</v>
      </c>
      <c r="C45" s="660" t="s">
        <v>346</v>
      </c>
      <c r="D45" s="687" t="s">
        <v>1683</v>
      </c>
      <c r="E45" s="684">
        <v>0</v>
      </c>
      <c r="F45" s="662">
        <v>7.245000000000001</v>
      </c>
      <c r="H45"/>
    </row>
    <row r="46" spans="1:8" ht="30" customHeight="1" x14ac:dyDescent="0.25">
      <c r="A46" s="961"/>
      <c r="B46" s="652" t="s">
        <v>1768</v>
      </c>
      <c r="C46" s="672" t="s">
        <v>346</v>
      </c>
      <c r="D46" s="48" t="s">
        <v>1683</v>
      </c>
      <c r="E46" s="51">
        <v>0</v>
      </c>
      <c r="F46" s="674">
        <v>7.6125000000000007</v>
      </c>
      <c r="H46"/>
    </row>
    <row r="47" spans="1:8" ht="15" customHeight="1" x14ac:dyDescent="0.25">
      <c r="A47" s="962"/>
      <c r="B47" s="659" t="s">
        <v>1769</v>
      </c>
      <c r="C47" s="675" t="s">
        <v>346</v>
      </c>
      <c r="D47" s="688" t="s">
        <v>1685</v>
      </c>
      <c r="E47" s="685">
        <v>0</v>
      </c>
      <c r="F47" s="677">
        <v>37.800000000000004</v>
      </c>
      <c r="H47"/>
    </row>
    <row r="48" spans="1:8" ht="30" customHeight="1" x14ac:dyDescent="0.25">
      <c r="A48" s="961"/>
      <c r="B48" s="652" t="s">
        <v>1770</v>
      </c>
      <c r="C48" s="672" t="s">
        <v>346</v>
      </c>
      <c r="D48" s="48" t="s">
        <v>1685</v>
      </c>
      <c r="E48" s="51">
        <v>0</v>
      </c>
      <c r="F48" s="674">
        <v>36.75</v>
      </c>
      <c r="H48"/>
    </row>
    <row r="49" spans="1:8" ht="30" customHeight="1" x14ac:dyDescent="0.25">
      <c r="A49" s="962"/>
      <c r="B49" s="659" t="s">
        <v>1771</v>
      </c>
      <c r="C49" s="675" t="s">
        <v>346</v>
      </c>
      <c r="D49" s="688" t="s">
        <v>1685</v>
      </c>
      <c r="E49" s="685">
        <v>0</v>
      </c>
      <c r="F49" s="677">
        <v>21</v>
      </c>
      <c r="H49"/>
    </row>
    <row r="50" spans="1:8" ht="30" customHeight="1" x14ac:dyDescent="0.25">
      <c r="A50" s="961"/>
      <c r="B50" s="652" t="s">
        <v>1772</v>
      </c>
      <c r="C50" s="672" t="s">
        <v>346</v>
      </c>
      <c r="D50" s="48" t="s">
        <v>1685</v>
      </c>
      <c r="E50" s="51">
        <v>0</v>
      </c>
      <c r="F50" s="674">
        <v>21</v>
      </c>
      <c r="H50"/>
    </row>
    <row r="51" spans="1:8" ht="30" customHeight="1" x14ac:dyDescent="0.25">
      <c r="A51" s="962"/>
      <c r="B51" s="659" t="s">
        <v>1773</v>
      </c>
      <c r="C51" s="675" t="s">
        <v>346</v>
      </c>
      <c r="D51" s="688" t="s">
        <v>1685</v>
      </c>
      <c r="E51" s="685">
        <v>0</v>
      </c>
      <c r="F51" s="677">
        <v>23.1</v>
      </c>
      <c r="H51"/>
    </row>
    <row r="52" spans="1:8" ht="30" customHeight="1" x14ac:dyDescent="0.25">
      <c r="A52" s="960"/>
      <c r="B52" s="647" t="s">
        <v>1774</v>
      </c>
      <c r="C52" s="663" t="s">
        <v>346</v>
      </c>
      <c r="D52" s="689" t="s">
        <v>1685</v>
      </c>
      <c r="E52" s="690">
        <v>0</v>
      </c>
      <c r="F52" s="665">
        <v>23.1</v>
      </c>
      <c r="H52"/>
    </row>
    <row r="53" spans="1:8" ht="30" customHeight="1" thickBot="1" x14ac:dyDescent="0.3">
      <c r="A53" s="965"/>
      <c r="B53" s="699" t="s">
        <v>1716</v>
      </c>
      <c r="C53" s="696" t="s">
        <v>346</v>
      </c>
      <c r="D53" s="700" t="s">
        <v>1794</v>
      </c>
      <c r="E53" s="701">
        <v>0</v>
      </c>
      <c r="F53" s="702">
        <v>124.58600000000001</v>
      </c>
      <c r="H53"/>
    </row>
    <row r="54" spans="1:8" ht="21.75" thickBot="1" x14ac:dyDescent="0.3">
      <c r="A54" s="966"/>
      <c r="B54" s="569" t="s">
        <v>1775</v>
      </c>
      <c r="C54" s="560"/>
      <c r="D54" s="560"/>
      <c r="E54" s="570"/>
      <c r="F54" s="561"/>
      <c r="H54"/>
    </row>
    <row r="55" spans="1:8" ht="30" customHeight="1" x14ac:dyDescent="0.25">
      <c r="A55" s="964"/>
      <c r="B55" s="577" t="s">
        <v>1776</v>
      </c>
      <c r="C55" s="703" t="s">
        <v>346</v>
      </c>
      <c r="D55" s="578" t="s">
        <v>1777</v>
      </c>
      <c r="E55" s="704">
        <v>0.1</v>
      </c>
      <c r="F55" s="705">
        <v>81</v>
      </c>
      <c r="H55"/>
    </row>
    <row r="56" spans="1:8" ht="30" customHeight="1" x14ac:dyDescent="0.25">
      <c r="A56" s="961"/>
      <c r="B56" s="571" t="s">
        <v>1778</v>
      </c>
      <c r="C56" s="672" t="s">
        <v>346</v>
      </c>
      <c r="D56" s="572" t="s">
        <v>1779</v>
      </c>
      <c r="E56" s="51">
        <v>0.1</v>
      </c>
      <c r="F56" s="674">
        <v>81</v>
      </c>
      <c r="H56"/>
    </row>
    <row r="57" spans="1:8" ht="30" customHeight="1" thickBot="1" x14ac:dyDescent="0.3">
      <c r="A57" s="965"/>
      <c r="B57" s="579" t="s">
        <v>1780</v>
      </c>
      <c r="C57" s="706" t="s">
        <v>346</v>
      </c>
      <c r="D57" s="580" t="s">
        <v>1779</v>
      </c>
      <c r="E57" s="707">
        <v>0.1</v>
      </c>
      <c r="F57" s="708">
        <v>115.5</v>
      </c>
      <c r="H57"/>
    </row>
    <row r="58" spans="1:8" ht="21.75" thickBot="1" x14ac:dyDescent="0.3">
      <c r="A58" s="958"/>
      <c r="B58" s="564" t="s">
        <v>1715</v>
      </c>
      <c r="C58" s="555"/>
      <c r="D58" s="555"/>
      <c r="E58" s="568"/>
      <c r="F58" s="548"/>
      <c r="H58"/>
    </row>
    <row r="59" spans="1:8" ht="15" customHeight="1" x14ac:dyDescent="0.25">
      <c r="A59" s="959"/>
      <c r="B59" s="646" t="s">
        <v>1781</v>
      </c>
      <c r="C59" s="660" t="s">
        <v>346</v>
      </c>
      <c r="D59" s="660" t="s">
        <v>1782</v>
      </c>
      <c r="E59" s="684">
        <v>0</v>
      </c>
      <c r="F59" s="662">
        <v>5.15</v>
      </c>
      <c r="H59"/>
    </row>
    <row r="60" spans="1:8" ht="15" customHeight="1" x14ac:dyDescent="0.25">
      <c r="A60" s="961"/>
      <c r="B60" s="652" t="s">
        <v>1783</v>
      </c>
      <c r="C60" s="672" t="s">
        <v>346</v>
      </c>
      <c r="D60" s="709" t="s">
        <v>1782</v>
      </c>
      <c r="E60" s="51">
        <v>0</v>
      </c>
      <c r="F60" s="674">
        <v>5.5650000000000004</v>
      </c>
      <c r="H60"/>
    </row>
    <row r="61" spans="1:8" ht="15" customHeight="1" x14ac:dyDescent="0.25">
      <c r="A61" s="963"/>
      <c r="B61" s="657" t="s">
        <v>1784</v>
      </c>
      <c r="C61" s="282" t="s">
        <v>346</v>
      </c>
      <c r="D61" s="282" t="s">
        <v>1782</v>
      </c>
      <c r="E61" s="710">
        <v>0</v>
      </c>
      <c r="F61" s="679">
        <v>4.5</v>
      </c>
      <c r="H61"/>
    </row>
    <row r="62" spans="1:8" ht="21.75" thickBot="1" x14ac:dyDescent="0.3">
      <c r="A62" s="757"/>
      <c r="B62" s="438" t="s">
        <v>1785</v>
      </c>
      <c r="C62" s="439"/>
      <c r="D62" s="440"/>
      <c r="E62" s="441"/>
      <c r="F62" s="442"/>
      <c r="H62"/>
    </row>
    <row r="63" spans="1:8" ht="15" customHeight="1" x14ac:dyDescent="0.25">
      <c r="A63" s="959"/>
      <c r="B63" s="666" t="s">
        <v>1786</v>
      </c>
      <c r="C63" s="696" t="s">
        <v>346</v>
      </c>
      <c r="D63" s="711" t="s">
        <v>1357</v>
      </c>
      <c r="E63" s="667">
        <v>0</v>
      </c>
      <c r="F63" s="668">
        <v>39.9</v>
      </c>
      <c r="H63"/>
    </row>
    <row r="64" spans="1:8" ht="15" customHeight="1" x14ac:dyDescent="0.25">
      <c r="A64" s="961"/>
      <c r="B64" s="694" t="s">
        <v>1787</v>
      </c>
      <c r="C64" s="697" t="s">
        <v>346</v>
      </c>
      <c r="D64" s="697" t="s">
        <v>1788</v>
      </c>
      <c r="E64" s="698">
        <v>0</v>
      </c>
      <c r="F64" s="695">
        <v>29.5</v>
      </c>
      <c r="H64"/>
    </row>
    <row r="65" spans="1:8" ht="30" customHeight="1" thickBot="1" x14ac:dyDescent="0.3">
      <c r="A65" s="963"/>
      <c r="B65" s="712" t="s">
        <v>1789</v>
      </c>
      <c r="C65" s="713" t="s">
        <v>346</v>
      </c>
      <c r="D65" s="713" t="s">
        <v>1788</v>
      </c>
      <c r="E65" s="714">
        <v>0</v>
      </c>
      <c r="F65" s="715">
        <v>49.35</v>
      </c>
      <c r="H65"/>
    </row>
    <row r="66" spans="1:8" ht="21.75" thickBot="1" x14ac:dyDescent="0.3">
      <c r="A66" s="958"/>
      <c r="B66" s="549" t="s">
        <v>1793</v>
      </c>
      <c r="C66" s="550"/>
      <c r="D66" s="550"/>
      <c r="E66" s="551"/>
      <c r="F66" s="552"/>
      <c r="H66"/>
    </row>
    <row r="67" spans="1:8" ht="30" customHeight="1" x14ac:dyDescent="0.25">
      <c r="A67" s="964"/>
      <c r="B67" s="691" t="s">
        <v>1790</v>
      </c>
      <c r="C67" s="692" t="s">
        <v>346</v>
      </c>
      <c r="D67" s="1063" t="s">
        <v>1357</v>
      </c>
      <c r="E67" s="693">
        <v>0</v>
      </c>
      <c r="F67" s="1064" t="s">
        <v>2051</v>
      </c>
      <c r="H67"/>
    </row>
    <row r="68" spans="1:8" ht="30" customHeight="1" x14ac:dyDescent="0.25">
      <c r="A68" s="961"/>
      <c r="B68" s="694" t="s">
        <v>1791</v>
      </c>
      <c r="C68" s="697" t="s">
        <v>346</v>
      </c>
      <c r="D68" s="716" t="s">
        <v>1357</v>
      </c>
      <c r="E68" s="698">
        <v>0</v>
      </c>
      <c r="F68" s="1062" t="s">
        <v>2051</v>
      </c>
      <c r="H68"/>
    </row>
    <row r="69" spans="1:8" ht="30" customHeight="1" thickBot="1" x14ac:dyDescent="0.3">
      <c r="A69" s="965"/>
      <c r="B69" s="699" t="s">
        <v>1792</v>
      </c>
      <c r="C69" s="1065" t="s">
        <v>346</v>
      </c>
      <c r="D69" s="1066" t="s">
        <v>1357</v>
      </c>
      <c r="E69" s="701">
        <v>0</v>
      </c>
      <c r="F69" s="1067" t="s">
        <v>2051</v>
      </c>
    </row>
  </sheetData>
  <mergeCells count="4">
    <mergeCell ref="E1:F1"/>
    <mergeCell ref="E2:F2"/>
    <mergeCell ref="E3:F3"/>
    <mergeCell ref="B1:D4"/>
  </mergeCells>
  <hyperlinks>
    <hyperlink ref="E3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8"/>
  <sheetViews>
    <sheetView workbookViewId="0">
      <selection activeCell="C31" sqref="C31"/>
    </sheetView>
  </sheetViews>
  <sheetFormatPr defaultRowHeight="15" x14ac:dyDescent="0.25"/>
  <cols>
    <col min="1" max="1" width="11.28515625" style="923" customWidth="1"/>
    <col min="2" max="2" width="81" style="459" customWidth="1"/>
    <col min="3" max="3" width="9.7109375" style="58" bestFit="1" customWidth="1"/>
    <col min="4" max="4" width="11.5703125" style="58" customWidth="1"/>
    <col min="5" max="5" width="5.7109375" style="924" customWidth="1"/>
    <col min="6" max="6" width="10.85546875" style="924" customWidth="1"/>
    <col min="7" max="7" width="10.5703125" style="925" customWidth="1"/>
  </cols>
  <sheetData>
    <row r="1" spans="1:7" ht="12.75" customHeight="1" x14ac:dyDescent="0.25">
      <c r="A1" s="469"/>
      <c r="B1" s="1357" t="s">
        <v>1561</v>
      </c>
      <c r="C1" s="1357"/>
      <c r="D1" s="1357"/>
      <c r="E1" s="1351" t="s">
        <v>1</v>
      </c>
      <c r="F1" s="1351"/>
      <c r="G1" s="1352"/>
    </row>
    <row r="2" spans="1:7" ht="12.75" customHeight="1" x14ac:dyDescent="0.25">
      <c r="A2" s="470"/>
      <c r="B2" s="1358"/>
      <c r="C2" s="1358"/>
      <c r="D2" s="1358"/>
      <c r="E2" s="1353" t="s">
        <v>0</v>
      </c>
      <c r="F2" s="1353"/>
      <c r="G2" s="1354"/>
    </row>
    <row r="3" spans="1:7" ht="12.75" customHeight="1" x14ac:dyDescent="0.25">
      <c r="A3" s="470"/>
      <c r="B3" s="1358"/>
      <c r="C3" s="1358"/>
      <c r="D3" s="1358"/>
      <c r="E3" s="1355" t="s">
        <v>2</v>
      </c>
      <c r="F3" s="1355"/>
      <c r="G3" s="1356"/>
    </row>
    <row r="4" spans="1:7" ht="15" customHeight="1" thickBot="1" x14ac:dyDescent="0.3">
      <c r="A4" s="470"/>
      <c r="B4" s="1359"/>
      <c r="C4" s="1359"/>
      <c r="D4" s="1359"/>
      <c r="E4" s="293"/>
      <c r="F4" s="896"/>
      <c r="G4" s="897"/>
    </row>
    <row r="5" spans="1:7" ht="32.25" thickBot="1" x14ac:dyDescent="0.3">
      <c r="A5" s="471" t="s">
        <v>1363</v>
      </c>
      <c r="B5" s="460" t="s">
        <v>1362</v>
      </c>
      <c r="C5" s="460" t="s">
        <v>1361</v>
      </c>
      <c r="D5" s="461" t="s">
        <v>1360</v>
      </c>
      <c r="E5" s="462" t="s">
        <v>410</v>
      </c>
      <c r="F5" s="461" t="s">
        <v>1305</v>
      </c>
      <c r="G5" s="463" t="s">
        <v>1359</v>
      </c>
    </row>
    <row r="6" spans="1:7" ht="16.5" thickBot="1" x14ac:dyDescent="0.3">
      <c r="A6" s="1341" t="s">
        <v>1415</v>
      </c>
      <c r="B6" s="1342"/>
      <c r="C6" s="1342"/>
      <c r="D6" s="1342"/>
      <c r="E6" s="1342"/>
      <c r="F6" s="1342"/>
      <c r="G6" s="1343"/>
    </row>
    <row r="7" spans="1:7" ht="15" customHeight="1" thickBot="1" x14ac:dyDescent="0.3">
      <c r="A7" s="729">
        <v>1</v>
      </c>
      <c r="B7" s="730" t="s">
        <v>1953</v>
      </c>
      <c r="C7" s="744" t="s">
        <v>346</v>
      </c>
      <c r="D7" s="731">
        <v>200</v>
      </c>
      <c r="E7" s="732">
        <v>0</v>
      </c>
      <c r="F7" s="731" t="s">
        <v>1952</v>
      </c>
      <c r="G7" s="733">
        <v>6.76</v>
      </c>
    </row>
    <row r="8" spans="1:7" ht="15" customHeight="1" thickBot="1" x14ac:dyDescent="0.3">
      <c r="A8" s="726">
        <v>2</v>
      </c>
      <c r="B8" s="728" t="s">
        <v>1954</v>
      </c>
      <c r="C8" s="28" t="s">
        <v>346</v>
      </c>
      <c r="D8" s="722">
        <v>200</v>
      </c>
      <c r="E8" s="106">
        <v>0</v>
      </c>
      <c r="F8" s="722" t="s">
        <v>1952</v>
      </c>
      <c r="G8" s="733">
        <v>6.76</v>
      </c>
    </row>
    <row r="9" spans="1:7" ht="15" customHeight="1" thickBot="1" x14ac:dyDescent="0.3">
      <c r="A9" s="734">
        <v>3</v>
      </c>
      <c r="B9" s="653" t="s">
        <v>1955</v>
      </c>
      <c r="C9" s="588" t="s">
        <v>346</v>
      </c>
      <c r="D9" s="719">
        <v>200</v>
      </c>
      <c r="E9" s="735">
        <v>0</v>
      </c>
      <c r="F9" s="719" t="s">
        <v>1952</v>
      </c>
      <c r="G9" s="733">
        <v>6.76</v>
      </c>
    </row>
    <row r="10" spans="1:7" ht="15" customHeight="1" x14ac:dyDescent="0.25">
      <c r="A10" s="726">
        <v>4</v>
      </c>
      <c r="B10" s="728" t="s">
        <v>1956</v>
      </c>
      <c r="C10" s="28" t="s">
        <v>346</v>
      </c>
      <c r="D10" s="722">
        <v>200</v>
      </c>
      <c r="E10" s="106">
        <v>0</v>
      </c>
      <c r="F10" s="722" t="s">
        <v>1952</v>
      </c>
      <c r="G10" s="733">
        <v>6.76</v>
      </c>
    </row>
    <row r="11" spans="1:7" ht="15" customHeight="1" x14ac:dyDescent="0.25">
      <c r="A11" s="734">
        <v>5</v>
      </c>
      <c r="B11" s="653" t="s">
        <v>1958</v>
      </c>
      <c r="C11" s="588" t="s">
        <v>346</v>
      </c>
      <c r="D11" s="719">
        <v>200</v>
      </c>
      <c r="E11" s="735">
        <v>0</v>
      </c>
      <c r="F11" s="719" t="s">
        <v>1952</v>
      </c>
      <c r="G11" s="736">
        <v>7.66</v>
      </c>
    </row>
    <row r="12" spans="1:7" ht="15" customHeight="1" x14ac:dyDescent="0.25">
      <c r="A12" s="726">
        <v>6</v>
      </c>
      <c r="B12" s="728" t="s">
        <v>1957</v>
      </c>
      <c r="C12" s="28" t="s">
        <v>346</v>
      </c>
      <c r="D12" s="722">
        <v>200</v>
      </c>
      <c r="E12" s="106">
        <v>0</v>
      </c>
      <c r="F12" s="722" t="s">
        <v>1952</v>
      </c>
      <c r="G12" s="736">
        <v>7.66</v>
      </c>
    </row>
    <row r="13" spans="1:7" ht="15" customHeight="1" x14ac:dyDescent="0.25">
      <c r="A13" s="734">
        <v>7</v>
      </c>
      <c r="B13" s="737" t="s">
        <v>1963</v>
      </c>
      <c r="C13" s="588" t="s">
        <v>346</v>
      </c>
      <c r="D13" s="719">
        <v>200</v>
      </c>
      <c r="E13" s="735">
        <v>0</v>
      </c>
      <c r="F13" s="719" t="s">
        <v>1952</v>
      </c>
      <c r="G13" s="736">
        <v>5.08</v>
      </c>
    </row>
    <row r="14" spans="1:7" ht="15" customHeight="1" x14ac:dyDescent="0.25">
      <c r="A14" s="726">
        <v>8</v>
      </c>
      <c r="B14" s="898" t="s">
        <v>1964</v>
      </c>
      <c r="C14" s="28" t="s">
        <v>346</v>
      </c>
      <c r="D14" s="722">
        <v>200</v>
      </c>
      <c r="E14" s="106">
        <v>0</v>
      </c>
      <c r="F14" s="722" t="s">
        <v>1952</v>
      </c>
      <c r="G14" s="727">
        <v>5.08</v>
      </c>
    </row>
    <row r="15" spans="1:7" ht="15" customHeight="1" x14ac:dyDescent="0.25">
      <c r="A15" s="734">
        <v>9</v>
      </c>
      <c r="B15" s="899" t="s">
        <v>1961</v>
      </c>
      <c r="C15" s="588" t="s">
        <v>346</v>
      </c>
      <c r="D15" s="719">
        <v>200</v>
      </c>
      <c r="E15" s="735">
        <v>0</v>
      </c>
      <c r="F15" s="719" t="s">
        <v>1952</v>
      </c>
      <c r="G15" s="736">
        <v>7.1</v>
      </c>
    </row>
    <row r="16" spans="1:7" ht="15" customHeight="1" x14ac:dyDescent="0.25">
      <c r="A16" s="726">
        <v>10</v>
      </c>
      <c r="B16" s="898" t="s">
        <v>1962</v>
      </c>
      <c r="C16" s="28" t="s">
        <v>346</v>
      </c>
      <c r="D16" s="722">
        <v>200</v>
      </c>
      <c r="E16" s="106">
        <v>0</v>
      </c>
      <c r="F16" s="722" t="s">
        <v>1952</v>
      </c>
      <c r="G16" s="727">
        <v>7.1</v>
      </c>
    </row>
    <row r="17" spans="1:7" ht="15" customHeight="1" x14ac:dyDescent="0.25">
      <c r="A17" s="734">
        <v>11</v>
      </c>
      <c r="B17" s="899" t="s">
        <v>1960</v>
      </c>
      <c r="C17" s="588" t="s">
        <v>346</v>
      </c>
      <c r="D17" s="719">
        <v>200</v>
      </c>
      <c r="E17" s="735">
        <v>0</v>
      </c>
      <c r="F17" s="719" t="s">
        <v>1952</v>
      </c>
      <c r="G17" s="736">
        <v>7.1</v>
      </c>
    </row>
    <row r="18" spans="1:7" ht="15" customHeight="1" x14ac:dyDescent="0.25">
      <c r="A18" s="726">
        <v>12</v>
      </c>
      <c r="B18" s="900" t="s">
        <v>1959</v>
      </c>
      <c r="C18" s="28" t="s">
        <v>346</v>
      </c>
      <c r="D18" s="722">
        <v>200</v>
      </c>
      <c r="E18" s="106">
        <v>0</v>
      </c>
      <c r="F18" s="722" t="s">
        <v>1952</v>
      </c>
      <c r="G18" s="727">
        <v>7.1</v>
      </c>
    </row>
    <row r="19" spans="1:7" ht="15" customHeight="1" x14ac:dyDescent="0.25">
      <c r="A19" s="734">
        <v>13</v>
      </c>
      <c r="B19" s="901" t="s">
        <v>1597</v>
      </c>
      <c r="C19" s="588" t="s">
        <v>346</v>
      </c>
      <c r="D19" s="588">
        <v>100</v>
      </c>
      <c r="E19" s="735">
        <v>0</v>
      </c>
      <c r="F19" s="735" t="s">
        <v>1308</v>
      </c>
      <c r="G19" s="902">
        <v>5.15</v>
      </c>
    </row>
    <row r="20" spans="1:7" ht="15" customHeight="1" x14ac:dyDescent="0.25">
      <c r="A20" s="726">
        <v>14</v>
      </c>
      <c r="B20" s="458" t="s">
        <v>1598</v>
      </c>
      <c r="C20" s="28" t="s">
        <v>346</v>
      </c>
      <c r="D20" s="28">
        <v>100</v>
      </c>
      <c r="E20" s="106">
        <v>0</v>
      </c>
      <c r="F20" s="106" t="s">
        <v>1308</v>
      </c>
      <c r="G20" s="903">
        <v>5.15</v>
      </c>
    </row>
    <row r="21" spans="1:7" ht="15" customHeight="1" x14ac:dyDescent="0.25">
      <c r="A21" s="734">
        <v>15</v>
      </c>
      <c r="B21" s="901" t="s">
        <v>1599</v>
      </c>
      <c r="C21" s="588" t="s">
        <v>346</v>
      </c>
      <c r="D21" s="588">
        <v>100</v>
      </c>
      <c r="E21" s="735">
        <v>0</v>
      </c>
      <c r="F21" s="735" t="s">
        <v>1308</v>
      </c>
      <c r="G21" s="902">
        <v>5.15</v>
      </c>
    </row>
    <row r="22" spans="1:7" ht="15" customHeight="1" x14ac:dyDescent="0.25">
      <c r="A22" s="726">
        <v>16</v>
      </c>
      <c r="B22" s="458" t="s">
        <v>1600</v>
      </c>
      <c r="C22" s="28" t="s">
        <v>346</v>
      </c>
      <c r="D22" s="28">
        <v>100</v>
      </c>
      <c r="E22" s="106">
        <v>0</v>
      </c>
      <c r="F22" s="106" t="s">
        <v>1308</v>
      </c>
      <c r="G22" s="903">
        <v>5.15</v>
      </c>
    </row>
    <row r="23" spans="1:7" ht="15" customHeight="1" x14ac:dyDescent="0.25">
      <c r="A23" s="734">
        <v>17</v>
      </c>
      <c r="B23" s="904" t="s">
        <v>1857</v>
      </c>
      <c r="C23" s="588" t="s">
        <v>346</v>
      </c>
      <c r="D23" s="588">
        <v>100</v>
      </c>
      <c r="E23" s="735">
        <v>0</v>
      </c>
      <c r="F23" s="735" t="s">
        <v>1308</v>
      </c>
      <c r="G23" s="902">
        <v>4.2</v>
      </c>
    </row>
    <row r="24" spans="1:7" ht="15" customHeight="1" x14ac:dyDescent="0.25">
      <c r="A24" s="726">
        <v>18</v>
      </c>
      <c r="B24" s="905" t="s">
        <v>1858</v>
      </c>
      <c r="C24" s="28" t="s">
        <v>346</v>
      </c>
      <c r="D24" s="28">
        <v>100</v>
      </c>
      <c r="E24" s="106">
        <v>0</v>
      </c>
      <c r="F24" s="106" t="s">
        <v>1308</v>
      </c>
      <c r="G24" s="903">
        <v>4.2</v>
      </c>
    </row>
    <row r="25" spans="1:7" ht="15" customHeight="1" thickBot="1" x14ac:dyDescent="0.3">
      <c r="A25" s="738">
        <v>19</v>
      </c>
      <c r="B25" s="906" t="s">
        <v>1812</v>
      </c>
      <c r="C25" s="739" t="s">
        <v>346</v>
      </c>
      <c r="D25" s="739">
        <v>100</v>
      </c>
      <c r="E25" s="740">
        <v>0</v>
      </c>
      <c r="F25" s="740" t="s">
        <v>1308</v>
      </c>
      <c r="G25" s="907">
        <v>4.8</v>
      </c>
    </row>
    <row r="26" spans="1:7" ht="16.5" thickBot="1" x14ac:dyDescent="0.3">
      <c r="A26" s="1360" t="s">
        <v>1416</v>
      </c>
      <c r="B26" s="1361"/>
      <c r="C26" s="1361"/>
      <c r="D26" s="1361"/>
      <c r="E26" s="1361"/>
      <c r="F26" s="1361"/>
      <c r="G26" s="1362"/>
    </row>
    <row r="27" spans="1:7" ht="15" customHeight="1" x14ac:dyDescent="0.25">
      <c r="A27" s="908">
        <v>20</v>
      </c>
      <c r="B27" s="909" t="s">
        <v>1436</v>
      </c>
      <c r="C27" s="741" t="s">
        <v>346</v>
      </c>
      <c r="D27" s="741">
        <v>100</v>
      </c>
      <c r="E27" s="742">
        <v>10</v>
      </c>
      <c r="F27" s="742" t="s">
        <v>1308</v>
      </c>
      <c r="G27" s="910">
        <v>0.47499999999999998</v>
      </c>
    </row>
    <row r="28" spans="1:7" ht="15" customHeight="1" thickBot="1" x14ac:dyDescent="0.3">
      <c r="A28" s="911">
        <v>21</v>
      </c>
      <c r="B28" s="458" t="s">
        <v>1435</v>
      </c>
      <c r="C28" s="28" t="s">
        <v>346</v>
      </c>
      <c r="D28" s="28">
        <v>100</v>
      </c>
      <c r="E28" s="106">
        <v>10</v>
      </c>
      <c r="F28" s="106" t="s">
        <v>1308</v>
      </c>
      <c r="G28" s="903">
        <v>0.47499999999999998</v>
      </c>
    </row>
    <row r="29" spans="1:7" ht="16.5" thickBot="1" x14ac:dyDescent="0.3">
      <c r="A29" s="1336" t="s">
        <v>1652</v>
      </c>
      <c r="B29" s="1337"/>
      <c r="C29" s="1337"/>
      <c r="D29" s="1337"/>
      <c r="E29" s="1337"/>
      <c r="F29" s="1337"/>
      <c r="G29" s="1338"/>
    </row>
    <row r="30" spans="1:7" ht="15" customHeight="1" x14ac:dyDescent="0.25">
      <c r="A30" s="777">
        <v>22</v>
      </c>
      <c r="B30" s="912" t="s">
        <v>1654</v>
      </c>
      <c r="C30" s="588" t="s">
        <v>346</v>
      </c>
      <c r="D30" s="380">
        <v>250</v>
      </c>
      <c r="E30" s="735">
        <v>18</v>
      </c>
      <c r="F30" s="735" t="s">
        <v>1323</v>
      </c>
      <c r="G30" s="913">
        <v>2.7439999999999998</v>
      </c>
    </row>
    <row r="31" spans="1:7" ht="15" customHeight="1" x14ac:dyDescent="0.25">
      <c r="A31" s="914">
        <v>23</v>
      </c>
      <c r="B31" s="915" t="s">
        <v>1655</v>
      </c>
      <c r="C31" s="594" t="s">
        <v>346</v>
      </c>
      <c r="D31" s="345">
        <v>250</v>
      </c>
      <c r="E31" s="106">
        <v>10</v>
      </c>
      <c r="F31" s="106" t="s">
        <v>1323</v>
      </c>
      <c r="G31" s="916">
        <v>3.3319999999999999</v>
      </c>
    </row>
    <row r="32" spans="1:7" ht="15" customHeight="1" x14ac:dyDescent="0.25">
      <c r="A32" s="777">
        <v>24</v>
      </c>
      <c r="B32" s="912" t="s">
        <v>1656</v>
      </c>
      <c r="C32" s="588" t="s">
        <v>346</v>
      </c>
      <c r="D32" s="380">
        <v>250</v>
      </c>
      <c r="E32" s="735">
        <v>18</v>
      </c>
      <c r="F32" s="735" t="s">
        <v>1323</v>
      </c>
      <c r="G32" s="913">
        <v>2.891</v>
      </c>
    </row>
    <row r="33" spans="1:7" ht="30" customHeight="1" x14ac:dyDescent="0.25">
      <c r="A33" s="914">
        <v>25</v>
      </c>
      <c r="B33" s="915" t="s">
        <v>1657</v>
      </c>
      <c r="C33" s="594" t="s">
        <v>346</v>
      </c>
      <c r="D33" s="345">
        <v>250</v>
      </c>
      <c r="E33" s="106">
        <v>10</v>
      </c>
      <c r="F33" s="106" t="s">
        <v>1323</v>
      </c>
      <c r="G33" s="916">
        <v>3.7239999999999998</v>
      </c>
    </row>
    <row r="34" spans="1:7" ht="15" customHeight="1" x14ac:dyDescent="0.25">
      <c r="A34" s="777">
        <v>26</v>
      </c>
      <c r="B34" s="912" t="s">
        <v>1658</v>
      </c>
      <c r="C34" s="588" t="s">
        <v>346</v>
      </c>
      <c r="D34" s="380">
        <v>250</v>
      </c>
      <c r="E34" s="735">
        <v>18</v>
      </c>
      <c r="F34" s="735" t="s">
        <v>1323</v>
      </c>
      <c r="G34" s="913">
        <v>3.6259999999999999</v>
      </c>
    </row>
    <row r="35" spans="1:7" ht="15" customHeight="1" thickBot="1" x14ac:dyDescent="0.3">
      <c r="A35" s="914">
        <v>27</v>
      </c>
      <c r="B35" s="917" t="s">
        <v>1659</v>
      </c>
      <c r="C35" s="468" t="s">
        <v>346</v>
      </c>
      <c r="D35" s="346">
        <v>250</v>
      </c>
      <c r="E35" s="342">
        <v>10</v>
      </c>
      <c r="F35" s="106" t="s">
        <v>1323</v>
      </c>
      <c r="G35" s="918">
        <v>4.41</v>
      </c>
    </row>
    <row r="36" spans="1:7" ht="17.25" customHeight="1" thickBot="1" x14ac:dyDescent="0.3">
      <c r="A36" s="1341" t="s">
        <v>1408</v>
      </c>
      <c r="B36" s="1342"/>
      <c r="C36" s="1342"/>
      <c r="D36" s="1342"/>
      <c r="E36" s="1342"/>
      <c r="F36" s="1342"/>
      <c r="G36" s="1343"/>
    </row>
    <row r="37" spans="1:7" ht="15" customHeight="1" x14ac:dyDescent="0.25">
      <c r="A37" s="743">
        <v>28</v>
      </c>
      <c r="B37" s="464" t="s">
        <v>1813</v>
      </c>
      <c r="C37" s="741" t="s">
        <v>346</v>
      </c>
      <c r="D37" s="741">
        <v>100</v>
      </c>
      <c r="E37" s="742">
        <v>10</v>
      </c>
      <c r="F37" s="742" t="s">
        <v>1308</v>
      </c>
      <c r="G37" s="910">
        <v>3.74</v>
      </c>
    </row>
    <row r="38" spans="1:7" ht="15" customHeight="1" x14ac:dyDescent="0.25">
      <c r="A38" s="472">
        <v>29</v>
      </c>
      <c r="B38" s="454" t="s">
        <v>1814</v>
      </c>
      <c r="C38" s="28" t="s">
        <v>346</v>
      </c>
      <c r="D38" s="28">
        <v>100</v>
      </c>
      <c r="E38" s="106">
        <v>10</v>
      </c>
      <c r="F38" s="106" t="s">
        <v>1308</v>
      </c>
      <c r="G38" s="903">
        <v>4.125</v>
      </c>
    </row>
    <row r="39" spans="1:7" ht="15" customHeight="1" x14ac:dyDescent="0.25">
      <c r="A39" s="743">
        <v>30</v>
      </c>
      <c r="B39" s="454" t="s">
        <v>1815</v>
      </c>
      <c r="C39" s="588" t="s">
        <v>346</v>
      </c>
      <c r="D39" s="588">
        <v>100</v>
      </c>
      <c r="E39" s="735">
        <v>10</v>
      </c>
      <c r="F39" s="735" t="s">
        <v>1308</v>
      </c>
      <c r="G39" s="902">
        <v>5.5</v>
      </c>
    </row>
    <row r="40" spans="1:7" ht="15" customHeight="1" x14ac:dyDescent="0.25">
      <c r="A40" s="472">
        <v>31</v>
      </c>
      <c r="B40" s="454" t="s">
        <v>1816</v>
      </c>
      <c r="C40" s="28" t="s">
        <v>346</v>
      </c>
      <c r="D40" s="28">
        <v>100</v>
      </c>
      <c r="E40" s="106">
        <v>10</v>
      </c>
      <c r="F40" s="106" t="s">
        <v>1308</v>
      </c>
      <c r="G40" s="903">
        <v>3.74</v>
      </c>
    </row>
    <row r="41" spans="1:7" ht="15" customHeight="1" x14ac:dyDescent="0.25">
      <c r="A41" s="743">
        <v>32</v>
      </c>
      <c r="B41" s="454" t="s">
        <v>1817</v>
      </c>
      <c r="C41" s="588" t="s">
        <v>346</v>
      </c>
      <c r="D41" s="588">
        <v>100</v>
      </c>
      <c r="E41" s="735">
        <v>10</v>
      </c>
      <c r="F41" s="735" t="s">
        <v>1308</v>
      </c>
      <c r="G41" s="902">
        <v>4.125</v>
      </c>
    </row>
    <row r="42" spans="1:7" ht="15" customHeight="1" x14ac:dyDescent="0.25">
      <c r="A42" s="472">
        <v>33</v>
      </c>
      <c r="B42" s="454" t="s">
        <v>1818</v>
      </c>
      <c r="C42" s="28" t="s">
        <v>346</v>
      </c>
      <c r="D42" s="28">
        <v>100</v>
      </c>
      <c r="E42" s="106">
        <v>10</v>
      </c>
      <c r="F42" s="106" t="s">
        <v>1308</v>
      </c>
      <c r="G42" s="903">
        <v>5.5</v>
      </c>
    </row>
    <row r="43" spans="1:7" ht="15" customHeight="1" x14ac:dyDescent="0.25">
      <c r="A43" s="743">
        <v>34</v>
      </c>
      <c r="B43" s="725" t="s">
        <v>1819</v>
      </c>
      <c r="C43" s="588" t="s">
        <v>346</v>
      </c>
      <c r="D43" s="588">
        <v>100</v>
      </c>
      <c r="E43" s="735">
        <v>10</v>
      </c>
      <c r="F43" s="735" t="s">
        <v>1308</v>
      </c>
      <c r="G43" s="902">
        <v>5.7750000000000004</v>
      </c>
    </row>
    <row r="44" spans="1:7" ht="30" customHeight="1" x14ac:dyDescent="0.25">
      <c r="A44" s="472">
        <v>35</v>
      </c>
      <c r="B44" s="455" t="s">
        <v>1820</v>
      </c>
      <c r="C44" s="28" t="s">
        <v>346</v>
      </c>
      <c r="D44" s="28">
        <v>100</v>
      </c>
      <c r="E44" s="106">
        <v>10</v>
      </c>
      <c r="F44" s="106" t="s">
        <v>1308</v>
      </c>
      <c r="G44" s="903">
        <v>5.9400000000000013</v>
      </c>
    </row>
    <row r="45" spans="1:7" ht="15" customHeight="1" x14ac:dyDescent="0.25">
      <c r="A45" s="743">
        <v>36</v>
      </c>
      <c r="B45" s="455" t="s">
        <v>1821</v>
      </c>
      <c r="C45" s="588" t="s">
        <v>346</v>
      </c>
      <c r="D45" s="588">
        <v>100</v>
      </c>
      <c r="E45" s="735">
        <v>10</v>
      </c>
      <c r="F45" s="735" t="s">
        <v>1308</v>
      </c>
      <c r="G45" s="902">
        <v>7.9200000000000008</v>
      </c>
    </row>
    <row r="46" spans="1:7" ht="15" customHeight="1" x14ac:dyDescent="0.25">
      <c r="A46" s="472">
        <v>37</v>
      </c>
      <c r="B46" s="456" t="s">
        <v>1822</v>
      </c>
      <c r="C46" s="28" t="s">
        <v>346</v>
      </c>
      <c r="D46" s="28">
        <v>100</v>
      </c>
      <c r="E46" s="106">
        <v>10</v>
      </c>
      <c r="F46" s="106" t="s">
        <v>1308</v>
      </c>
      <c r="G46" s="903">
        <v>5.28</v>
      </c>
    </row>
    <row r="47" spans="1:7" ht="15" customHeight="1" x14ac:dyDescent="0.25">
      <c r="A47" s="743">
        <v>38</v>
      </c>
      <c r="B47" s="456" t="s">
        <v>1823</v>
      </c>
      <c r="C47" s="588" t="s">
        <v>346</v>
      </c>
      <c r="D47" s="588">
        <v>100</v>
      </c>
      <c r="E47" s="735">
        <v>10</v>
      </c>
      <c r="F47" s="735" t="s">
        <v>1308</v>
      </c>
      <c r="G47" s="902">
        <v>5.28</v>
      </c>
    </row>
    <row r="48" spans="1:7" ht="15" customHeight="1" x14ac:dyDescent="0.25">
      <c r="A48" s="472">
        <v>39</v>
      </c>
      <c r="B48" s="299" t="s">
        <v>1824</v>
      </c>
      <c r="C48" s="28" t="s">
        <v>346</v>
      </c>
      <c r="D48" s="28">
        <v>100</v>
      </c>
      <c r="E48" s="106">
        <v>10</v>
      </c>
      <c r="F48" s="106" t="s">
        <v>1308</v>
      </c>
      <c r="G48" s="903">
        <v>6.4900000000000011</v>
      </c>
    </row>
    <row r="49" spans="1:7" ht="15" customHeight="1" x14ac:dyDescent="0.25">
      <c r="A49" s="743">
        <v>40</v>
      </c>
      <c r="B49" s="299" t="s">
        <v>1825</v>
      </c>
      <c r="C49" s="588" t="s">
        <v>346</v>
      </c>
      <c r="D49" s="588">
        <v>100</v>
      </c>
      <c r="E49" s="735">
        <v>10</v>
      </c>
      <c r="F49" s="735" t="s">
        <v>1308</v>
      </c>
      <c r="G49" s="902">
        <v>5.28</v>
      </c>
    </row>
    <row r="50" spans="1:7" ht="15" customHeight="1" x14ac:dyDescent="0.25">
      <c r="A50" s="472">
        <v>41</v>
      </c>
      <c r="B50" s="299" t="s">
        <v>1826</v>
      </c>
      <c r="C50" s="28" t="s">
        <v>346</v>
      </c>
      <c r="D50" s="28">
        <v>100</v>
      </c>
      <c r="E50" s="106">
        <v>10</v>
      </c>
      <c r="F50" s="106" t="s">
        <v>1308</v>
      </c>
      <c r="G50" s="903">
        <v>6.4900000000000011</v>
      </c>
    </row>
    <row r="51" spans="1:7" ht="15" customHeight="1" x14ac:dyDescent="0.25">
      <c r="A51" s="743">
        <v>42</v>
      </c>
      <c r="B51" s="298" t="s">
        <v>1827</v>
      </c>
      <c r="C51" s="741" t="s">
        <v>346</v>
      </c>
      <c r="D51" s="741">
        <v>100</v>
      </c>
      <c r="E51" s="742">
        <v>10</v>
      </c>
      <c r="F51" s="742" t="s">
        <v>1308</v>
      </c>
      <c r="G51" s="910">
        <v>3.7950000000000004</v>
      </c>
    </row>
    <row r="52" spans="1:7" ht="15" customHeight="1" x14ac:dyDescent="0.25">
      <c r="A52" s="472">
        <v>43</v>
      </c>
      <c r="B52" s="298" t="s">
        <v>1828</v>
      </c>
      <c r="C52" s="28" t="s">
        <v>346</v>
      </c>
      <c r="D52" s="28">
        <v>100</v>
      </c>
      <c r="E52" s="106">
        <v>10</v>
      </c>
      <c r="F52" s="106" t="s">
        <v>1308</v>
      </c>
      <c r="G52" s="903">
        <v>4.29</v>
      </c>
    </row>
    <row r="53" spans="1:7" ht="15" customHeight="1" x14ac:dyDescent="0.25">
      <c r="A53" s="743">
        <v>44</v>
      </c>
      <c r="B53" s="298" t="s">
        <v>1829</v>
      </c>
      <c r="C53" s="741" t="s">
        <v>346</v>
      </c>
      <c r="D53" s="741">
        <v>100</v>
      </c>
      <c r="E53" s="742">
        <v>10</v>
      </c>
      <c r="F53" s="742" t="s">
        <v>1308</v>
      </c>
      <c r="G53" s="910">
        <v>5.9400000000000013</v>
      </c>
    </row>
    <row r="54" spans="1:7" ht="15" customHeight="1" x14ac:dyDescent="0.25">
      <c r="A54" s="472">
        <v>45</v>
      </c>
      <c r="B54" s="298" t="s">
        <v>1830</v>
      </c>
      <c r="C54" s="28" t="s">
        <v>346</v>
      </c>
      <c r="D54" s="28">
        <v>100</v>
      </c>
      <c r="E54" s="106">
        <v>10</v>
      </c>
      <c r="F54" s="106" t="s">
        <v>1308</v>
      </c>
      <c r="G54" s="903">
        <v>6.4900000000000011</v>
      </c>
    </row>
    <row r="55" spans="1:7" ht="15" customHeight="1" x14ac:dyDescent="0.25">
      <c r="A55" s="743">
        <v>46</v>
      </c>
      <c r="B55" s="298" t="s">
        <v>1832</v>
      </c>
      <c r="C55" s="741" t="s">
        <v>346</v>
      </c>
      <c r="D55" s="741">
        <v>100</v>
      </c>
      <c r="E55" s="742">
        <v>10</v>
      </c>
      <c r="F55" s="742" t="s">
        <v>1308</v>
      </c>
      <c r="G55" s="910">
        <v>6.71</v>
      </c>
    </row>
    <row r="56" spans="1:7" ht="15" customHeight="1" x14ac:dyDescent="0.25">
      <c r="A56" s="472">
        <v>47</v>
      </c>
      <c r="B56" s="298" t="s">
        <v>1831</v>
      </c>
      <c r="C56" s="28" t="s">
        <v>346</v>
      </c>
      <c r="D56" s="28">
        <v>100</v>
      </c>
      <c r="E56" s="106">
        <v>10</v>
      </c>
      <c r="F56" s="106" t="s">
        <v>1308</v>
      </c>
      <c r="G56" s="903">
        <v>9.1300000000000008</v>
      </c>
    </row>
    <row r="57" spans="1:7" ht="15" customHeight="1" x14ac:dyDescent="0.25">
      <c r="A57" s="743">
        <v>48</v>
      </c>
      <c r="B57" s="298" t="s">
        <v>1833</v>
      </c>
      <c r="C57" s="741" t="s">
        <v>346</v>
      </c>
      <c r="D57" s="741">
        <v>100</v>
      </c>
      <c r="E57" s="742">
        <v>10</v>
      </c>
      <c r="F57" s="742" t="s">
        <v>1308</v>
      </c>
      <c r="G57" s="910">
        <v>3.7950000000000004</v>
      </c>
    </row>
    <row r="58" spans="1:7" ht="15" customHeight="1" x14ac:dyDescent="0.25">
      <c r="A58" s="472">
        <v>49</v>
      </c>
      <c r="B58" s="298" t="s">
        <v>1834</v>
      </c>
      <c r="C58" s="28" t="s">
        <v>346</v>
      </c>
      <c r="D58" s="28">
        <v>100</v>
      </c>
      <c r="E58" s="106">
        <v>10</v>
      </c>
      <c r="F58" s="106" t="s">
        <v>1308</v>
      </c>
      <c r="G58" s="903">
        <v>4.29</v>
      </c>
    </row>
    <row r="59" spans="1:7" ht="15" customHeight="1" x14ac:dyDescent="0.25">
      <c r="A59" s="743">
        <v>50</v>
      </c>
      <c r="B59" s="298" t="s">
        <v>1835</v>
      </c>
      <c r="C59" s="741" t="s">
        <v>346</v>
      </c>
      <c r="D59" s="741">
        <v>100</v>
      </c>
      <c r="E59" s="741">
        <v>10</v>
      </c>
      <c r="F59" s="741" t="s">
        <v>1308</v>
      </c>
      <c r="G59" s="741">
        <v>5.9400000000000013</v>
      </c>
    </row>
    <row r="60" spans="1:7" ht="15" customHeight="1" x14ac:dyDescent="0.25">
      <c r="A60" s="472">
        <v>51</v>
      </c>
      <c r="B60" s="297" t="s">
        <v>1836</v>
      </c>
      <c r="C60" s="28" t="s">
        <v>346</v>
      </c>
      <c r="D60" s="28">
        <v>100</v>
      </c>
      <c r="E60" s="28">
        <v>10</v>
      </c>
      <c r="F60" s="28" t="s">
        <v>1308</v>
      </c>
      <c r="G60" s="28">
        <v>5.4450000000000003</v>
      </c>
    </row>
    <row r="61" spans="1:7" ht="15" customHeight="1" x14ac:dyDescent="0.25">
      <c r="A61" s="743">
        <v>52</v>
      </c>
      <c r="B61" s="297" t="s">
        <v>1837</v>
      </c>
      <c r="C61" s="741" t="s">
        <v>346</v>
      </c>
      <c r="D61" s="741">
        <v>100</v>
      </c>
      <c r="E61" s="741">
        <v>10</v>
      </c>
      <c r="F61" s="741" t="s">
        <v>1308</v>
      </c>
      <c r="G61" s="741">
        <v>5.6650000000000009</v>
      </c>
    </row>
    <row r="62" spans="1:7" ht="15" customHeight="1" x14ac:dyDescent="0.25">
      <c r="A62" s="472">
        <v>53</v>
      </c>
      <c r="B62" s="297" t="s">
        <v>1838</v>
      </c>
      <c r="C62" s="28" t="s">
        <v>346</v>
      </c>
      <c r="D62" s="28">
        <v>100</v>
      </c>
      <c r="E62" s="28">
        <v>10</v>
      </c>
      <c r="F62" s="28" t="s">
        <v>1308</v>
      </c>
      <c r="G62" s="28">
        <v>8.4150000000000009</v>
      </c>
    </row>
    <row r="63" spans="1:7" ht="15" customHeight="1" x14ac:dyDescent="0.25">
      <c r="A63" s="743">
        <v>54</v>
      </c>
      <c r="B63" s="297" t="s">
        <v>1839</v>
      </c>
      <c r="C63" s="741" t="s">
        <v>346</v>
      </c>
      <c r="D63" s="741">
        <v>100</v>
      </c>
      <c r="E63" s="741">
        <v>10</v>
      </c>
      <c r="F63" s="741" t="s">
        <v>1308</v>
      </c>
      <c r="G63" s="741">
        <v>4.51</v>
      </c>
    </row>
    <row r="64" spans="1:7" s="459" customFormat="1" ht="15" customHeight="1" x14ac:dyDescent="0.25">
      <c r="A64" s="472">
        <v>55</v>
      </c>
      <c r="B64" s="297" t="s">
        <v>1840</v>
      </c>
      <c r="C64" s="28" t="s">
        <v>346</v>
      </c>
      <c r="D64" s="28">
        <v>100</v>
      </c>
      <c r="E64" s="28">
        <v>10</v>
      </c>
      <c r="F64" s="28" t="s">
        <v>1308</v>
      </c>
      <c r="G64" s="28">
        <v>4.6750000000000007</v>
      </c>
    </row>
    <row r="65" spans="1:7" ht="15" customHeight="1" x14ac:dyDescent="0.25">
      <c r="A65" s="743">
        <v>56</v>
      </c>
      <c r="B65" s="297" t="s">
        <v>1841</v>
      </c>
      <c r="C65" s="741" t="s">
        <v>346</v>
      </c>
      <c r="D65" s="741">
        <v>100</v>
      </c>
      <c r="E65" s="741">
        <v>10</v>
      </c>
      <c r="F65" s="741" t="s">
        <v>1308</v>
      </c>
      <c r="G65" s="741">
        <v>6.6550000000000002</v>
      </c>
    </row>
    <row r="66" spans="1:7" ht="15" customHeight="1" x14ac:dyDescent="0.25">
      <c r="A66" s="472">
        <v>57</v>
      </c>
      <c r="B66" s="296" t="s">
        <v>1842</v>
      </c>
      <c r="C66" s="28" t="s">
        <v>346</v>
      </c>
      <c r="D66" s="28">
        <v>100</v>
      </c>
      <c r="E66" s="28">
        <v>10</v>
      </c>
      <c r="F66" s="28" t="s">
        <v>1308</v>
      </c>
      <c r="G66" s="28">
        <v>4.29</v>
      </c>
    </row>
    <row r="67" spans="1:7" ht="15" customHeight="1" x14ac:dyDescent="0.25">
      <c r="A67" s="743">
        <v>58</v>
      </c>
      <c r="B67" s="296" t="s">
        <v>1843</v>
      </c>
      <c r="C67" s="741" t="s">
        <v>346</v>
      </c>
      <c r="D67" s="741">
        <v>100</v>
      </c>
      <c r="E67" s="741">
        <v>10</v>
      </c>
      <c r="F67" s="741" t="s">
        <v>1308</v>
      </c>
      <c r="G67" s="741">
        <v>4.51</v>
      </c>
    </row>
    <row r="68" spans="1:7" ht="15" customHeight="1" x14ac:dyDescent="0.25">
      <c r="A68" s="472">
        <v>59</v>
      </c>
      <c r="B68" s="296" t="s">
        <v>1844</v>
      </c>
      <c r="C68" s="28" t="s">
        <v>346</v>
      </c>
      <c r="D68" s="28">
        <v>100</v>
      </c>
      <c r="E68" s="28">
        <v>10</v>
      </c>
      <c r="F68" s="28" t="s">
        <v>1308</v>
      </c>
      <c r="G68" s="28">
        <v>6.5450000000000008</v>
      </c>
    </row>
    <row r="69" spans="1:7" ht="30" customHeight="1" x14ac:dyDescent="0.25">
      <c r="A69" s="743">
        <v>60</v>
      </c>
      <c r="B69" s="457" t="s">
        <v>1845</v>
      </c>
      <c r="C69" s="741" t="s">
        <v>346</v>
      </c>
      <c r="D69" s="741">
        <v>100</v>
      </c>
      <c r="E69" s="741">
        <v>10</v>
      </c>
      <c r="F69" s="741" t="s">
        <v>1308</v>
      </c>
      <c r="G69" s="741">
        <v>5.28</v>
      </c>
    </row>
    <row r="70" spans="1:7" ht="30" customHeight="1" thickBot="1" x14ac:dyDescent="0.3">
      <c r="A70" s="472">
        <v>61</v>
      </c>
      <c r="B70" s="465" t="s">
        <v>1846</v>
      </c>
      <c r="C70" s="28" t="s">
        <v>346</v>
      </c>
      <c r="D70" s="28">
        <v>100</v>
      </c>
      <c r="E70" s="28">
        <v>10</v>
      </c>
      <c r="F70" s="28" t="s">
        <v>1308</v>
      </c>
      <c r="G70" s="28">
        <v>5.28</v>
      </c>
    </row>
    <row r="71" spans="1:7" ht="16.5" thickBot="1" x14ac:dyDescent="0.3">
      <c r="A71" s="1341" t="s">
        <v>1409</v>
      </c>
      <c r="B71" s="1342"/>
      <c r="C71" s="1342"/>
      <c r="D71" s="1342"/>
      <c r="E71" s="1342"/>
      <c r="F71" s="1342"/>
      <c r="G71" s="1343"/>
    </row>
    <row r="72" spans="1:7" ht="15" customHeight="1" x14ac:dyDescent="0.25">
      <c r="A72" s="743">
        <v>62</v>
      </c>
      <c r="B72" s="909" t="s">
        <v>1441</v>
      </c>
      <c r="C72" s="741" t="s">
        <v>346</v>
      </c>
      <c r="D72" s="741">
        <v>100</v>
      </c>
      <c r="E72" s="742">
        <v>0</v>
      </c>
      <c r="F72" s="742" t="s">
        <v>1308</v>
      </c>
      <c r="G72" s="910">
        <v>2.5850000000000004</v>
      </c>
    </row>
    <row r="73" spans="1:7" ht="15" customHeight="1" x14ac:dyDescent="0.25">
      <c r="A73" s="473">
        <v>63</v>
      </c>
      <c r="B73" s="458" t="s">
        <v>1847</v>
      </c>
      <c r="C73" s="28" t="s">
        <v>346</v>
      </c>
      <c r="D73" s="28">
        <v>100</v>
      </c>
      <c r="E73" s="106">
        <v>0</v>
      </c>
      <c r="F73" s="106" t="s">
        <v>1308</v>
      </c>
      <c r="G73" s="903">
        <v>2.4750000000000001</v>
      </c>
    </row>
    <row r="74" spans="1:7" ht="15" customHeight="1" x14ac:dyDescent="0.25">
      <c r="A74" s="743">
        <v>64</v>
      </c>
      <c r="B74" s="909" t="s">
        <v>1848</v>
      </c>
      <c r="C74" s="741" t="s">
        <v>346</v>
      </c>
      <c r="D74" s="741">
        <v>100</v>
      </c>
      <c r="E74" s="742">
        <v>0</v>
      </c>
      <c r="F74" s="742" t="s">
        <v>1308</v>
      </c>
      <c r="G74" s="910">
        <v>6.9850000000000003</v>
      </c>
    </row>
    <row r="75" spans="1:7" ht="30" customHeight="1" thickBot="1" x14ac:dyDescent="0.3">
      <c r="A75" s="473">
        <v>65</v>
      </c>
      <c r="B75" s="458" t="s">
        <v>1849</v>
      </c>
      <c r="C75" s="28" t="s">
        <v>346</v>
      </c>
      <c r="D75" s="28">
        <v>100</v>
      </c>
      <c r="E75" s="106">
        <v>0</v>
      </c>
      <c r="F75" s="106" t="s">
        <v>1308</v>
      </c>
      <c r="G75" s="903">
        <v>12.1</v>
      </c>
    </row>
    <row r="76" spans="1:7" ht="16.5" thickBot="1" x14ac:dyDescent="0.3">
      <c r="A76" s="1341" t="s">
        <v>1410</v>
      </c>
      <c r="B76" s="1342"/>
      <c r="C76" s="1342"/>
      <c r="D76" s="1342"/>
      <c r="E76" s="1342"/>
      <c r="F76" s="1342"/>
      <c r="G76" s="1343"/>
    </row>
    <row r="77" spans="1:7" ht="15" customHeight="1" x14ac:dyDescent="0.25">
      <c r="A77" s="743">
        <v>66</v>
      </c>
      <c r="B77" s="909" t="s">
        <v>1850</v>
      </c>
      <c r="C77" s="741" t="s">
        <v>346</v>
      </c>
      <c r="D77" s="741">
        <v>100</v>
      </c>
      <c r="E77" s="742">
        <v>0</v>
      </c>
      <c r="F77" s="742" t="s">
        <v>1308</v>
      </c>
      <c r="G77" s="910">
        <v>4.29</v>
      </c>
    </row>
    <row r="78" spans="1:7" ht="30" customHeight="1" thickBot="1" x14ac:dyDescent="0.3">
      <c r="A78" s="473">
        <v>67</v>
      </c>
      <c r="B78" s="458" t="s">
        <v>1851</v>
      </c>
      <c r="C78" s="28" t="s">
        <v>346</v>
      </c>
      <c r="D78" s="28">
        <v>100</v>
      </c>
      <c r="E78" s="106">
        <v>0</v>
      </c>
      <c r="F78" s="106" t="s">
        <v>1308</v>
      </c>
      <c r="G78" s="903">
        <v>32</v>
      </c>
    </row>
    <row r="79" spans="1:7" ht="16.5" thickBot="1" x14ac:dyDescent="0.3">
      <c r="A79" s="1341" t="s">
        <v>1411</v>
      </c>
      <c r="B79" s="1342"/>
      <c r="C79" s="1342"/>
      <c r="D79" s="1342"/>
      <c r="E79" s="1342"/>
      <c r="F79" s="1342"/>
      <c r="G79" s="1343"/>
    </row>
    <row r="80" spans="1:7" ht="15" customHeight="1" x14ac:dyDescent="0.25">
      <c r="A80" s="743">
        <v>68</v>
      </c>
      <c r="B80" s="909" t="s">
        <v>1440</v>
      </c>
      <c r="C80" s="741" t="s">
        <v>346</v>
      </c>
      <c r="D80" s="741">
        <v>100</v>
      </c>
      <c r="E80" s="742">
        <v>10</v>
      </c>
      <c r="F80" s="742" t="s">
        <v>1308</v>
      </c>
      <c r="G80" s="910">
        <v>2.1</v>
      </c>
    </row>
    <row r="81" spans="1:7" ht="15" customHeight="1" thickBot="1" x14ac:dyDescent="0.3">
      <c r="A81" s="473">
        <v>69</v>
      </c>
      <c r="B81" s="458" t="s">
        <v>1439</v>
      </c>
      <c r="C81" s="28" t="s">
        <v>346</v>
      </c>
      <c r="D81" s="28">
        <v>100</v>
      </c>
      <c r="E81" s="106">
        <v>10</v>
      </c>
      <c r="F81" s="106" t="s">
        <v>1308</v>
      </c>
      <c r="G81" s="903">
        <v>4.05</v>
      </c>
    </row>
    <row r="82" spans="1:7" ht="16.5" thickBot="1" x14ac:dyDescent="0.3">
      <c r="A82" s="1341" t="s">
        <v>1412</v>
      </c>
      <c r="B82" s="1342"/>
      <c r="C82" s="1342"/>
      <c r="D82" s="1342"/>
      <c r="E82" s="1342"/>
      <c r="F82" s="1342"/>
      <c r="G82" s="1343"/>
    </row>
    <row r="83" spans="1:7" ht="15" customHeight="1" x14ac:dyDescent="0.25">
      <c r="A83" s="743">
        <v>70</v>
      </c>
      <c r="B83" s="909" t="s">
        <v>1438</v>
      </c>
      <c r="C83" s="741" t="s">
        <v>346</v>
      </c>
      <c r="D83" s="741">
        <v>10</v>
      </c>
      <c r="E83" s="742">
        <v>18</v>
      </c>
      <c r="F83" s="742" t="s">
        <v>1308</v>
      </c>
      <c r="G83" s="910">
        <v>61</v>
      </c>
    </row>
    <row r="84" spans="1:7" ht="15" customHeight="1" x14ac:dyDescent="0.25">
      <c r="A84" s="473">
        <v>71</v>
      </c>
      <c r="B84" s="458" t="s">
        <v>1852</v>
      </c>
      <c r="C84" s="28" t="s">
        <v>346</v>
      </c>
      <c r="D84" s="28">
        <v>50</v>
      </c>
      <c r="E84" s="106">
        <v>10</v>
      </c>
      <c r="F84" s="106" t="s">
        <v>1308</v>
      </c>
      <c r="G84" s="903">
        <v>61</v>
      </c>
    </row>
    <row r="85" spans="1:7" ht="15" customHeight="1" thickBot="1" x14ac:dyDescent="0.3">
      <c r="A85" s="743">
        <v>72</v>
      </c>
      <c r="B85" s="909" t="s">
        <v>1437</v>
      </c>
      <c r="C85" s="741" t="s">
        <v>346</v>
      </c>
      <c r="D85" s="741">
        <v>1</v>
      </c>
      <c r="E85" s="742">
        <v>10</v>
      </c>
      <c r="F85" s="742" t="s">
        <v>1308</v>
      </c>
      <c r="G85" s="910">
        <v>64.575000000000003</v>
      </c>
    </row>
    <row r="86" spans="1:7" ht="16.5" thickBot="1" x14ac:dyDescent="0.3">
      <c r="A86" s="1341" t="s">
        <v>1413</v>
      </c>
      <c r="B86" s="1342"/>
      <c r="C86" s="1342"/>
      <c r="D86" s="1342"/>
      <c r="E86" s="1342"/>
      <c r="F86" s="1342"/>
      <c r="G86" s="1343"/>
    </row>
    <row r="87" spans="1:7" ht="15" customHeight="1" thickBot="1" x14ac:dyDescent="0.3">
      <c r="A87" s="919">
        <v>73</v>
      </c>
      <c r="B87" s="920" t="s">
        <v>1853</v>
      </c>
      <c r="C87" s="745" t="s">
        <v>346</v>
      </c>
      <c r="D87" s="745">
        <v>1</v>
      </c>
      <c r="E87" s="921">
        <v>18</v>
      </c>
      <c r="F87" s="921" t="s">
        <v>1323</v>
      </c>
      <c r="G87" s="922">
        <v>163</v>
      </c>
    </row>
    <row r="88" spans="1:7" ht="16.5" thickBot="1" x14ac:dyDescent="0.3">
      <c r="A88" s="1341" t="s">
        <v>1414</v>
      </c>
      <c r="B88" s="1342"/>
      <c r="C88" s="1342"/>
      <c r="D88" s="1342"/>
      <c r="E88" s="1342"/>
      <c r="F88" s="1342"/>
      <c r="G88" s="1343"/>
    </row>
    <row r="89" spans="1:7" ht="15" customHeight="1" x14ac:dyDescent="0.25">
      <c r="A89" s="743">
        <v>74</v>
      </c>
      <c r="B89" s="909" t="s">
        <v>1854</v>
      </c>
      <c r="C89" s="741" t="s">
        <v>346</v>
      </c>
      <c r="D89" s="741">
        <v>100</v>
      </c>
      <c r="E89" s="742">
        <v>10</v>
      </c>
      <c r="F89" s="742" t="s">
        <v>1308</v>
      </c>
      <c r="G89" s="910">
        <v>8.1</v>
      </c>
    </row>
    <row r="90" spans="1:7" ht="15" customHeight="1" thickBot="1" x14ac:dyDescent="0.3">
      <c r="A90" s="473">
        <v>75</v>
      </c>
      <c r="B90" s="458" t="s">
        <v>1855</v>
      </c>
      <c r="C90" s="28" t="s">
        <v>346</v>
      </c>
      <c r="D90" s="28">
        <v>50</v>
      </c>
      <c r="E90" s="106">
        <v>10</v>
      </c>
      <c r="F90" s="106" t="s">
        <v>1308</v>
      </c>
      <c r="G90" s="903">
        <v>13.41</v>
      </c>
    </row>
    <row r="91" spans="1:7" ht="16.5" thickBot="1" x14ac:dyDescent="0.3">
      <c r="A91" s="1341" t="s">
        <v>1417</v>
      </c>
      <c r="B91" s="1342"/>
      <c r="C91" s="1342"/>
      <c r="D91" s="1342"/>
      <c r="E91" s="1342"/>
      <c r="F91" s="1342"/>
      <c r="G91" s="1343"/>
    </row>
    <row r="92" spans="1:7" ht="15" customHeight="1" x14ac:dyDescent="0.25">
      <c r="A92" s="743">
        <v>76</v>
      </c>
      <c r="B92" s="909" t="s">
        <v>1856</v>
      </c>
      <c r="C92" s="741" t="s">
        <v>346</v>
      </c>
      <c r="D92" s="741" t="s">
        <v>1420</v>
      </c>
      <c r="E92" s="742">
        <v>10</v>
      </c>
      <c r="F92" s="742" t="s">
        <v>1308</v>
      </c>
      <c r="G92" s="910">
        <v>32.550000000000004</v>
      </c>
    </row>
    <row r="93" spans="1:7" ht="15" customHeight="1" x14ac:dyDescent="0.25">
      <c r="A93" s="473">
        <v>77</v>
      </c>
      <c r="B93" s="458" t="s">
        <v>1434</v>
      </c>
      <c r="C93" s="28" t="s">
        <v>346</v>
      </c>
      <c r="D93" s="28" t="s">
        <v>1420</v>
      </c>
      <c r="E93" s="106">
        <v>10</v>
      </c>
      <c r="F93" s="106" t="s">
        <v>1308</v>
      </c>
      <c r="G93" s="903">
        <v>35.700000000000003</v>
      </c>
    </row>
    <row r="94" spans="1:7" ht="15" customHeight="1" x14ac:dyDescent="0.25">
      <c r="A94" s="743">
        <v>78</v>
      </c>
      <c r="B94" s="909" t="s">
        <v>1433</v>
      </c>
      <c r="C94" s="741" t="s">
        <v>346</v>
      </c>
      <c r="D94" s="741" t="s">
        <v>1420</v>
      </c>
      <c r="E94" s="742">
        <v>10</v>
      </c>
      <c r="F94" s="742" t="s">
        <v>1308</v>
      </c>
      <c r="G94" s="910">
        <v>72</v>
      </c>
    </row>
    <row r="95" spans="1:7" ht="15" customHeight="1" x14ac:dyDescent="0.25">
      <c r="A95" s="473">
        <v>79</v>
      </c>
      <c r="B95" s="458" t="s">
        <v>1432</v>
      </c>
      <c r="C95" s="28" t="s">
        <v>346</v>
      </c>
      <c r="D95" s="28" t="s">
        <v>1420</v>
      </c>
      <c r="E95" s="106">
        <v>10</v>
      </c>
      <c r="F95" s="106" t="s">
        <v>1308</v>
      </c>
      <c r="G95" s="903">
        <v>116</v>
      </c>
    </row>
    <row r="96" spans="1:7" ht="15" customHeight="1" thickBot="1" x14ac:dyDescent="0.3">
      <c r="A96" s="743">
        <v>80</v>
      </c>
      <c r="B96" s="909" t="s">
        <v>1431</v>
      </c>
      <c r="C96" s="741" t="s">
        <v>346</v>
      </c>
      <c r="D96" s="741" t="s">
        <v>1420</v>
      </c>
      <c r="E96" s="742">
        <v>10</v>
      </c>
      <c r="F96" s="742" t="s">
        <v>1308</v>
      </c>
      <c r="G96" s="910">
        <v>122</v>
      </c>
    </row>
    <row r="97" spans="1:7" ht="16.5" thickBot="1" x14ac:dyDescent="0.3">
      <c r="A97" s="1341" t="s">
        <v>1418</v>
      </c>
      <c r="B97" s="1342"/>
      <c r="C97" s="1342"/>
      <c r="D97" s="1342"/>
      <c r="E97" s="1342"/>
      <c r="F97" s="1342"/>
      <c r="G97" s="1343"/>
    </row>
    <row r="98" spans="1:7" ht="30" customHeight="1" x14ac:dyDescent="0.25">
      <c r="A98" s="743">
        <v>81</v>
      </c>
      <c r="B98" s="909" t="s">
        <v>1430</v>
      </c>
      <c r="C98" s="741" t="s">
        <v>346</v>
      </c>
      <c r="D98" s="741">
        <v>100</v>
      </c>
      <c r="E98" s="742">
        <v>10</v>
      </c>
      <c r="F98" s="742" t="s">
        <v>1308</v>
      </c>
      <c r="G98" s="910">
        <v>3.3</v>
      </c>
    </row>
    <row r="99" spans="1:7" ht="30" customHeight="1" thickBot="1" x14ac:dyDescent="0.3">
      <c r="A99" s="473">
        <v>82</v>
      </c>
      <c r="B99" s="458" t="s">
        <v>1429</v>
      </c>
      <c r="C99" s="28" t="s">
        <v>346</v>
      </c>
      <c r="D99" s="28">
        <v>100</v>
      </c>
      <c r="E99" s="106">
        <v>10</v>
      </c>
      <c r="F99" s="106" t="s">
        <v>1308</v>
      </c>
      <c r="G99" s="903">
        <v>12.32</v>
      </c>
    </row>
    <row r="100" spans="1:7" ht="16.5" thickBot="1" x14ac:dyDescent="0.3">
      <c r="A100" s="1341" t="s">
        <v>1419</v>
      </c>
      <c r="B100" s="1342"/>
      <c r="C100" s="1342"/>
      <c r="D100" s="1342"/>
      <c r="E100" s="1342"/>
      <c r="F100" s="1342"/>
      <c r="G100" s="1343"/>
    </row>
    <row r="101" spans="1:7" ht="15" customHeight="1" x14ac:dyDescent="0.25">
      <c r="A101" s="743">
        <v>83</v>
      </c>
      <c r="B101" s="909" t="s">
        <v>1428</v>
      </c>
      <c r="C101" s="741" t="s">
        <v>346</v>
      </c>
      <c r="D101" s="741">
        <v>72</v>
      </c>
      <c r="E101" s="742">
        <v>10</v>
      </c>
      <c r="F101" s="742" t="s">
        <v>1308</v>
      </c>
      <c r="G101" s="910">
        <v>1.42</v>
      </c>
    </row>
    <row r="102" spans="1:7" ht="15" customHeight="1" x14ac:dyDescent="0.25">
      <c r="A102" s="473">
        <v>84</v>
      </c>
      <c r="B102" s="458" t="s">
        <v>1427</v>
      </c>
      <c r="C102" s="28" t="s">
        <v>346</v>
      </c>
      <c r="D102" s="28">
        <v>72</v>
      </c>
      <c r="E102" s="106">
        <v>10</v>
      </c>
      <c r="F102" s="106" t="s">
        <v>1308</v>
      </c>
      <c r="G102" s="903">
        <v>1.28</v>
      </c>
    </row>
    <row r="103" spans="1:7" ht="15" customHeight="1" x14ac:dyDescent="0.25">
      <c r="A103" s="743">
        <v>85</v>
      </c>
      <c r="B103" s="909" t="s">
        <v>1426</v>
      </c>
      <c r="C103" s="741" t="s">
        <v>346</v>
      </c>
      <c r="D103" s="741">
        <v>72</v>
      </c>
      <c r="E103" s="742">
        <v>10</v>
      </c>
      <c r="F103" s="742" t="s">
        <v>1308</v>
      </c>
      <c r="G103" s="910">
        <v>1.52</v>
      </c>
    </row>
    <row r="104" spans="1:7" ht="15" customHeight="1" x14ac:dyDescent="0.25">
      <c r="A104" s="473">
        <v>86</v>
      </c>
      <c r="B104" s="458" t="s">
        <v>1425</v>
      </c>
      <c r="C104" s="28" t="s">
        <v>346</v>
      </c>
      <c r="D104" s="28">
        <v>72</v>
      </c>
      <c r="E104" s="106">
        <v>10</v>
      </c>
      <c r="F104" s="106" t="s">
        <v>1308</v>
      </c>
      <c r="G104" s="903">
        <v>14.8</v>
      </c>
    </row>
    <row r="105" spans="1:7" ht="15" customHeight="1" x14ac:dyDescent="0.25">
      <c r="A105" s="743">
        <v>87</v>
      </c>
      <c r="B105" s="909" t="s">
        <v>1424</v>
      </c>
      <c r="C105" s="741" t="s">
        <v>346</v>
      </c>
      <c r="D105" s="741">
        <v>72</v>
      </c>
      <c r="E105" s="742">
        <v>10</v>
      </c>
      <c r="F105" s="742" t="s">
        <v>1308</v>
      </c>
      <c r="G105" s="910">
        <v>22.1</v>
      </c>
    </row>
    <row r="106" spans="1:7" ht="15" customHeight="1" x14ac:dyDescent="0.25">
      <c r="A106" s="473">
        <v>88</v>
      </c>
      <c r="B106" s="458" t="s">
        <v>1423</v>
      </c>
      <c r="C106" s="28" t="s">
        <v>346</v>
      </c>
      <c r="D106" s="28">
        <v>72</v>
      </c>
      <c r="E106" s="106">
        <v>10</v>
      </c>
      <c r="F106" s="106" t="s">
        <v>1308</v>
      </c>
      <c r="G106" s="903">
        <v>1.03</v>
      </c>
    </row>
    <row r="107" spans="1:7" ht="15" customHeight="1" x14ac:dyDescent="0.25">
      <c r="A107" s="743">
        <v>89</v>
      </c>
      <c r="B107" s="909" t="s">
        <v>1422</v>
      </c>
      <c r="C107" s="741" t="s">
        <v>346</v>
      </c>
      <c r="D107" s="741">
        <v>72</v>
      </c>
      <c r="E107" s="742">
        <v>10</v>
      </c>
      <c r="F107" s="742" t="s">
        <v>1308</v>
      </c>
      <c r="G107" s="910">
        <v>2.0499999999999998</v>
      </c>
    </row>
    <row r="108" spans="1:7" ht="15" customHeight="1" thickBot="1" x14ac:dyDescent="0.3">
      <c r="A108" s="473">
        <v>90</v>
      </c>
      <c r="B108" s="458" t="s">
        <v>1421</v>
      </c>
      <c r="C108" s="28" t="s">
        <v>346</v>
      </c>
      <c r="D108" s="28">
        <v>72</v>
      </c>
      <c r="E108" s="106">
        <v>10</v>
      </c>
      <c r="F108" s="106" t="s">
        <v>1308</v>
      </c>
      <c r="G108" s="903">
        <v>2.11</v>
      </c>
    </row>
    <row r="109" spans="1:7" ht="16.5" thickBot="1" x14ac:dyDescent="0.3">
      <c r="A109" s="1309" t="s">
        <v>1660</v>
      </c>
      <c r="B109" s="1310"/>
      <c r="C109" s="1310"/>
      <c r="D109" s="1310"/>
      <c r="E109" s="1310"/>
      <c r="F109" s="1310"/>
      <c r="G109" s="1311"/>
    </row>
    <row r="110" spans="1:7" ht="15" customHeight="1" x14ac:dyDescent="0.25">
      <c r="A110" s="743">
        <v>91</v>
      </c>
      <c r="B110" s="909" t="s">
        <v>1661</v>
      </c>
      <c r="C110" s="741" t="s">
        <v>346</v>
      </c>
      <c r="D110" s="741">
        <v>500</v>
      </c>
      <c r="E110" s="742">
        <v>10</v>
      </c>
      <c r="F110" s="742" t="s">
        <v>1653</v>
      </c>
      <c r="G110" s="910">
        <v>3.6750000000000003</v>
      </c>
    </row>
    <row r="111" spans="1:7" ht="15" customHeight="1" x14ac:dyDescent="0.25">
      <c r="A111" s="473">
        <v>92</v>
      </c>
      <c r="B111" s="458" t="s">
        <v>1662</v>
      </c>
      <c r="C111" s="28" t="s">
        <v>346</v>
      </c>
      <c r="D111" s="28">
        <v>500</v>
      </c>
      <c r="E111" s="106">
        <v>10</v>
      </c>
      <c r="F111" s="106" t="s">
        <v>1653</v>
      </c>
      <c r="G111" s="903">
        <v>2.8875000000000002</v>
      </c>
    </row>
    <row r="112" spans="1:7" ht="15" customHeight="1" x14ac:dyDescent="0.25">
      <c r="A112" s="743">
        <v>93</v>
      </c>
      <c r="B112" s="909" t="s">
        <v>1663</v>
      </c>
      <c r="C112" s="741" t="s">
        <v>346</v>
      </c>
      <c r="D112" s="741">
        <v>500</v>
      </c>
      <c r="E112" s="742">
        <v>10</v>
      </c>
      <c r="F112" s="742" t="s">
        <v>1653</v>
      </c>
      <c r="G112" s="910">
        <v>2.8875000000000002</v>
      </c>
    </row>
    <row r="113" spans="1:7" ht="15" customHeight="1" x14ac:dyDescent="0.25">
      <c r="A113" s="473">
        <v>94</v>
      </c>
      <c r="B113" s="458" t="s">
        <v>1664</v>
      </c>
      <c r="C113" s="28" t="s">
        <v>346</v>
      </c>
      <c r="D113" s="28">
        <v>500</v>
      </c>
      <c r="E113" s="106">
        <v>10</v>
      </c>
      <c r="F113" s="106" t="s">
        <v>1653</v>
      </c>
      <c r="G113" s="903">
        <v>0.23100000000000004</v>
      </c>
    </row>
    <row r="114" spans="1:7" ht="15" customHeight="1" x14ac:dyDescent="0.25">
      <c r="A114" s="743">
        <v>95</v>
      </c>
      <c r="B114" s="909" t="s">
        <v>1665</v>
      </c>
      <c r="C114" s="741" t="s">
        <v>346</v>
      </c>
      <c r="D114" s="741">
        <v>500</v>
      </c>
      <c r="E114" s="742">
        <v>10</v>
      </c>
      <c r="F114" s="742" t="s">
        <v>1653</v>
      </c>
      <c r="G114" s="910">
        <v>0.34650000000000003</v>
      </c>
    </row>
    <row r="115" spans="1:7" ht="15" customHeight="1" x14ac:dyDescent="0.25">
      <c r="A115" s="473">
        <v>96</v>
      </c>
      <c r="B115" s="458" t="s">
        <v>1666</v>
      </c>
      <c r="C115" s="28" t="s">
        <v>346</v>
      </c>
      <c r="D115" s="28">
        <v>500</v>
      </c>
      <c r="E115" s="106">
        <v>10</v>
      </c>
      <c r="F115" s="106" t="s">
        <v>1653</v>
      </c>
      <c r="G115" s="903">
        <v>0.441</v>
      </c>
    </row>
    <row r="116" spans="1:7" ht="15" customHeight="1" x14ac:dyDescent="0.25">
      <c r="A116" s="743">
        <v>97</v>
      </c>
      <c r="B116" s="909" t="s">
        <v>1667</v>
      </c>
      <c r="C116" s="741" t="s">
        <v>346</v>
      </c>
      <c r="D116" s="741">
        <v>500</v>
      </c>
      <c r="E116" s="742">
        <v>10</v>
      </c>
      <c r="F116" s="742" t="s">
        <v>1653</v>
      </c>
      <c r="G116" s="910">
        <v>0.1575</v>
      </c>
    </row>
    <row r="117" spans="1:7" ht="15" customHeight="1" x14ac:dyDescent="0.25">
      <c r="A117" s="473">
        <v>98</v>
      </c>
      <c r="B117" s="458" t="s">
        <v>1668</v>
      </c>
      <c r="C117" s="28" t="s">
        <v>346</v>
      </c>
      <c r="D117" s="28">
        <v>500</v>
      </c>
      <c r="E117" s="106">
        <v>10</v>
      </c>
      <c r="F117" s="106" t="s">
        <v>1653</v>
      </c>
      <c r="G117" s="903">
        <v>0.21000000000000002</v>
      </c>
    </row>
    <row r="118" spans="1:7" ht="15" customHeight="1" x14ac:dyDescent="0.25">
      <c r="A118" s="743">
        <v>99</v>
      </c>
      <c r="B118" s="909" t="s">
        <v>1669</v>
      </c>
      <c r="C118" s="741" t="s">
        <v>346</v>
      </c>
      <c r="D118" s="741">
        <v>500</v>
      </c>
      <c r="E118" s="742">
        <v>10</v>
      </c>
      <c r="F118" s="742" t="s">
        <v>1653</v>
      </c>
      <c r="G118" s="910">
        <v>1.1550000000000002</v>
      </c>
    </row>
  </sheetData>
  <mergeCells count="18">
    <mergeCell ref="A86:G86"/>
    <mergeCell ref="A88:G88"/>
    <mergeCell ref="A109:G109"/>
    <mergeCell ref="A26:G26"/>
    <mergeCell ref="A91:G91"/>
    <mergeCell ref="A97:G97"/>
    <mergeCell ref="A100:G100"/>
    <mergeCell ref="A29:G29"/>
    <mergeCell ref="A36:G36"/>
    <mergeCell ref="A71:G71"/>
    <mergeCell ref="A76:G76"/>
    <mergeCell ref="A79:G79"/>
    <mergeCell ref="A82:G82"/>
    <mergeCell ref="A6:G6"/>
    <mergeCell ref="E1:G1"/>
    <mergeCell ref="E2:G2"/>
    <mergeCell ref="E3:G3"/>
    <mergeCell ref="B1:D4"/>
  </mergeCells>
  <hyperlinks>
    <hyperlink ref="E3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49"/>
  <sheetViews>
    <sheetView workbookViewId="0">
      <pane ySplit="5" topLeftCell="A6" activePane="bottomLeft" state="frozen"/>
      <selection pane="bottomLeft" activeCell="B10" sqref="B10"/>
    </sheetView>
  </sheetViews>
  <sheetFormatPr defaultRowHeight="15" x14ac:dyDescent="0.25"/>
  <cols>
    <col min="1" max="1" width="9.140625" style="602"/>
    <col min="2" max="2" width="54.85546875" style="305" customWidth="1"/>
    <col min="3" max="3" width="17.85546875" style="602" bestFit="1" customWidth="1"/>
    <col min="4" max="4" width="12.28515625" style="602" customWidth="1"/>
    <col min="5" max="5" width="8.42578125" style="602" bestFit="1" customWidth="1"/>
    <col min="6" max="6" width="12.140625" style="611" bestFit="1" customWidth="1"/>
    <col min="7" max="7" width="16.85546875" style="602" customWidth="1"/>
    <col min="8" max="16384" width="9.140625" style="305"/>
  </cols>
  <sheetData>
    <row r="1" spans="1:7" x14ac:dyDescent="0.25">
      <c r="B1" s="590"/>
      <c r="C1" s="1381" t="s">
        <v>1874</v>
      </c>
      <c r="D1" s="1381"/>
      <c r="E1" s="1381"/>
      <c r="F1" s="1375" t="s">
        <v>1</v>
      </c>
      <c r="G1" s="1376"/>
    </row>
    <row r="2" spans="1:7" x14ac:dyDescent="0.25">
      <c r="A2" s="618" t="s">
        <v>1407</v>
      </c>
      <c r="B2" s="591">
        <f>(Оглавление!C2)*1.01</f>
        <v>67.639700000000005</v>
      </c>
      <c r="C2" s="1381"/>
      <c r="D2" s="1381"/>
      <c r="E2" s="1381"/>
      <c r="F2" s="1377" t="s">
        <v>0</v>
      </c>
      <c r="G2" s="1378"/>
    </row>
    <row r="3" spans="1:7" x14ac:dyDescent="0.25">
      <c r="A3" s="619" t="s">
        <v>1873</v>
      </c>
      <c r="B3" s="591">
        <f>Оглавление!C3</f>
        <v>76.14</v>
      </c>
      <c r="C3" s="1381"/>
      <c r="D3" s="1381"/>
      <c r="E3" s="1381"/>
      <c r="F3" s="1379" t="s">
        <v>2</v>
      </c>
      <c r="G3" s="1380"/>
    </row>
    <row r="4" spans="1:7" ht="15.75" thickBot="1" x14ac:dyDescent="0.3">
      <c r="A4" s="620"/>
      <c r="B4" s="592"/>
      <c r="C4" s="1381"/>
      <c r="D4" s="1381"/>
      <c r="E4" s="1381"/>
    </row>
    <row r="5" spans="1:7" ht="30.75" thickBot="1" x14ac:dyDescent="0.3">
      <c r="A5" s="762" t="s">
        <v>370</v>
      </c>
      <c r="B5" s="763" t="s">
        <v>3</v>
      </c>
      <c r="C5" s="764" t="s">
        <v>4</v>
      </c>
      <c r="D5" s="765" t="s">
        <v>561</v>
      </c>
      <c r="E5" s="763" t="s">
        <v>342</v>
      </c>
      <c r="F5" s="766" t="s">
        <v>1868</v>
      </c>
      <c r="G5" s="767" t="s">
        <v>1869</v>
      </c>
    </row>
    <row r="6" spans="1:7" x14ac:dyDescent="0.25">
      <c r="A6" s="750"/>
      <c r="B6" s="751"/>
      <c r="C6" s="752"/>
      <c r="D6" s="752"/>
      <c r="E6" s="752"/>
      <c r="F6" s="753"/>
      <c r="G6" s="754"/>
    </row>
    <row r="7" spans="1:7" ht="15.75" x14ac:dyDescent="0.25">
      <c r="A7" s="755"/>
      <c r="B7" s="749" t="s">
        <v>1397</v>
      </c>
      <c r="C7" s="620"/>
      <c r="D7" s="620"/>
      <c r="E7" s="620"/>
      <c r="F7" s="748"/>
      <c r="G7" s="756"/>
    </row>
    <row r="8" spans="1:7" ht="15.75" thickBot="1" x14ac:dyDescent="0.3">
      <c r="A8" s="757"/>
      <c r="B8" s="758"/>
      <c r="C8" s="759"/>
      <c r="D8" s="759"/>
      <c r="E8" s="759"/>
      <c r="F8" s="760"/>
      <c r="G8" s="761"/>
    </row>
    <row r="9" spans="1:7" x14ac:dyDescent="0.25">
      <c r="A9" s="768"/>
      <c r="B9" s="746" t="s">
        <v>1870</v>
      </c>
      <c r="C9" s="467"/>
      <c r="D9" s="467"/>
      <c r="E9" s="467"/>
      <c r="F9" s="747"/>
      <c r="G9" s="769"/>
    </row>
    <row r="10" spans="1:7" ht="30" customHeight="1" x14ac:dyDescent="0.25">
      <c r="A10" s="770">
        <v>7711344</v>
      </c>
      <c r="B10" s="603" t="s">
        <v>476</v>
      </c>
      <c r="C10" s="588" t="s">
        <v>1882</v>
      </c>
      <c r="D10" s="588" t="s">
        <v>1892</v>
      </c>
      <c r="E10" s="588" t="s">
        <v>421</v>
      </c>
      <c r="F10" s="615">
        <v>11.88</v>
      </c>
      <c r="G10" s="771">
        <f t="shared" ref="G10:G19" si="0">F10*B$2</f>
        <v>803.55963600000007</v>
      </c>
    </row>
    <row r="11" spans="1:7" ht="30" customHeight="1" x14ac:dyDescent="0.25">
      <c r="A11" s="772">
        <v>7711351</v>
      </c>
      <c r="B11" s="595" t="s">
        <v>477</v>
      </c>
      <c r="C11" s="594" t="s">
        <v>1883</v>
      </c>
      <c r="D11" s="594" t="s">
        <v>1892</v>
      </c>
      <c r="E11" s="594" t="s">
        <v>421</v>
      </c>
      <c r="F11" s="616">
        <v>21.9132</v>
      </c>
      <c r="G11" s="773">
        <f t="shared" si="0"/>
        <v>1482.20227404</v>
      </c>
    </row>
    <row r="12" spans="1:7" ht="30" customHeight="1" x14ac:dyDescent="0.25">
      <c r="A12" s="770">
        <v>7711435</v>
      </c>
      <c r="B12" s="603" t="s">
        <v>478</v>
      </c>
      <c r="C12" s="588" t="s">
        <v>1884</v>
      </c>
      <c r="D12" s="588" t="s">
        <v>1892</v>
      </c>
      <c r="E12" s="588" t="s">
        <v>421</v>
      </c>
      <c r="F12" s="615">
        <v>22.388400000000001</v>
      </c>
      <c r="G12" s="771">
        <f t="shared" si="0"/>
        <v>1514.3446594800002</v>
      </c>
    </row>
    <row r="13" spans="1:7" ht="30" customHeight="1" x14ac:dyDescent="0.25">
      <c r="A13" s="772">
        <v>7711369</v>
      </c>
      <c r="B13" s="595" t="s">
        <v>479</v>
      </c>
      <c r="C13" s="594" t="s">
        <v>1885</v>
      </c>
      <c r="D13" s="594" t="s">
        <v>1892</v>
      </c>
      <c r="E13" s="594" t="s">
        <v>421</v>
      </c>
      <c r="F13" s="616">
        <v>30.456</v>
      </c>
      <c r="G13" s="773">
        <f t="shared" si="0"/>
        <v>2060.0347032</v>
      </c>
    </row>
    <row r="14" spans="1:7" ht="30" customHeight="1" x14ac:dyDescent="0.25">
      <c r="A14" s="770">
        <v>7711385</v>
      </c>
      <c r="B14" s="603" t="s">
        <v>480</v>
      </c>
      <c r="C14" s="588" t="s">
        <v>1886</v>
      </c>
      <c r="D14" s="588" t="s">
        <v>1892</v>
      </c>
      <c r="E14" s="588" t="s">
        <v>421</v>
      </c>
      <c r="F14" s="615">
        <v>36.5364</v>
      </c>
      <c r="G14" s="771">
        <f t="shared" si="0"/>
        <v>2471.31113508</v>
      </c>
    </row>
    <row r="15" spans="1:7" ht="30" customHeight="1" x14ac:dyDescent="0.25">
      <c r="A15" s="772">
        <v>7711377</v>
      </c>
      <c r="B15" s="595" t="s">
        <v>481</v>
      </c>
      <c r="C15" s="594" t="s">
        <v>1887</v>
      </c>
      <c r="D15" s="594" t="s">
        <v>1892</v>
      </c>
      <c r="E15" s="594" t="s">
        <v>421</v>
      </c>
      <c r="F15" s="616">
        <v>40.597200000000008</v>
      </c>
      <c r="G15" s="773">
        <f t="shared" si="0"/>
        <v>2745.9824288400009</v>
      </c>
    </row>
    <row r="16" spans="1:7" ht="30" customHeight="1" x14ac:dyDescent="0.25">
      <c r="A16" s="770">
        <v>7711393</v>
      </c>
      <c r="B16" s="603" t="s">
        <v>482</v>
      </c>
      <c r="C16" s="588" t="s">
        <v>1888</v>
      </c>
      <c r="D16" s="588" t="s">
        <v>1892</v>
      </c>
      <c r="E16" s="588" t="s">
        <v>421</v>
      </c>
      <c r="F16" s="615">
        <v>60.890400000000007</v>
      </c>
      <c r="G16" s="771">
        <f t="shared" si="0"/>
        <v>4118.6083888800003</v>
      </c>
    </row>
    <row r="17" spans="1:7" ht="30" customHeight="1" x14ac:dyDescent="0.25">
      <c r="A17" s="772">
        <v>7711401</v>
      </c>
      <c r="B17" s="595" t="s">
        <v>483</v>
      </c>
      <c r="C17" s="594" t="s">
        <v>1889</v>
      </c>
      <c r="D17" s="594" t="s">
        <v>1892</v>
      </c>
      <c r="E17" s="594" t="s">
        <v>421</v>
      </c>
      <c r="F17" s="616">
        <v>62.154000000000003</v>
      </c>
      <c r="G17" s="773">
        <f t="shared" si="0"/>
        <v>4204.0779138000007</v>
      </c>
    </row>
    <row r="18" spans="1:7" ht="30" customHeight="1" x14ac:dyDescent="0.25">
      <c r="A18" s="770">
        <v>7711427</v>
      </c>
      <c r="B18" s="603" t="s">
        <v>484</v>
      </c>
      <c r="C18" s="588" t="s">
        <v>1890</v>
      </c>
      <c r="D18" s="588" t="s">
        <v>1892</v>
      </c>
      <c r="E18" s="588" t="s">
        <v>421</v>
      </c>
      <c r="F18" s="615">
        <v>39.268799999999999</v>
      </c>
      <c r="G18" s="771">
        <f t="shared" si="0"/>
        <v>2656.12985136</v>
      </c>
    </row>
    <row r="19" spans="1:7" ht="30" customHeight="1" thickBot="1" x14ac:dyDescent="0.3">
      <c r="A19" s="801">
        <v>7711419</v>
      </c>
      <c r="B19" s="802" t="s">
        <v>485</v>
      </c>
      <c r="C19" s="468" t="s">
        <v>1891</v>
      </c>
      <c r="D19" s="468" t="s">
        <v>1892</v>
      </c>
      <c r="E19" s="468" t="s">
        <v>421</v>
      </c>
      <c r="F19" s="803">
        <v>76.366799999999998</v>
      </c>
      <c r="G19" s="804">
        <f t="shared" si="0"/>
        <v>5165.4274419600006</v>
      </c>
    </row>
    <row r="20" spans="1:7" x14ac:dyDescent="0.25">
      <c r="A20" s="750"/>
      <c r="B20" s="751"/>
      <c r="C20" s="752"/>
      <c r="D20" s="752"/>
      <c r="E20" s="752"/>
      <c r="F20" s="753"/>
      <c r="G20" s="754"/>
    </row>
    <row r="21" spans="1:7" ht="15.75" x14ac:dyDescent="0.25">
      <c r="A21" s="755"/>
      <c r="B21" s="749" t="s">
        <v>1398</v>
      </c>
      <c r="C21" s="620"/>
      <c r="D21" s="620"/>
      <c r="E21" s="620"/>
      <c r="F21" s="748"/>
      <c r="G21" s="756"/>
    </row>
    <row r="22" spans="1:7" ht="15.75" thickBot="1" x14ac:dyDescent="0.3">
      <c r="A22" s="757"/>
      <c r="B22" s="758"/>
      <c r="C22" s="759"/>
      <c r="D22" s="759"/>
      <c r="E22" s="759"/>
      <c r="F22" s="760"/>
      <c r="G22" s="761"/>
    </row>
    <row r="23" spans="1:7" x14ac:dyDescent="0.25">
      <c r="A23" s="768"/>
      <c r="B23" s="746" t="s">
        <v>486</v>
      </c>
      <c r="C23" s="467"/>
      <c r="D23" s="467"/>
      <c r="E23" s="467"/>
      <c r="F23" s="747"/>
      <c r="G23" s="769"/>
    </row>
    <row r="24" spans="1:7" ht="30" customHeight="1" x14ac:dyDescent="0.25">
      <c r="A24" s="770">
        <v>7711468</v>
      </c>
      <c r="B24" s="603" t="s">
        <v>1991</v>
      </c>
      <c r="C24" s="588" t="s">
        <v>1882</v>
      </c>
      <c r="D24" s="588" t="s">
        <v>1892</v>
      </c>
      <c r="E24" s="604" t="s">
        <v>421</v>
      </c>
      <c r="F24" s="615">
        <v>11.88</v>
      </c>
      <c r="G24" s="771">
        <f t="shared" ref="G24:G33" si="1">F24*B$2</f>
        <v>803.55963600000007</v>
      </c>
    </row>
    <row r="25" spans="1:7" ht="30" customHeight="1" x14ac:dyDescent="0.25">
      <c r="A25" s="772">
        <v>7711683</v>
      </c>
      <c r="B25" s="595" t="s">
        <v>1992</v>
      </c>
      <c r="C25" s="594" t="s">
        <v>1883</v>
      </c>
      <c r="D25" s="594" t="s">
        <v>1892</v>
      </c>
      <c r="E25" s="587" t="s">
        <v>421</v>
      </c>
      <c r="F25" s="616">
        <v>21.9132</v>
      </c>
      <c r="G25" s="773">
        <f t="shared" si="1"/>
        <v>1482.20227404</v>
      </c>
    </row>
    <row r="26" spans="1:7" ht="30" customHeight="1" x14ac:dyDescent="0.25">
      <c r="A26" s="770">
        <v>7711682</v>
      </c>
      <c r="B26" s="603" t="s">
        <v>1993</v>
      </c>
      <c r="C26" s="588" t="s">
        <v>1884</v>
      </c>
      <c r="D26" s="588" t="s">
        <v>1892</v>
      </c>
      <c r="E26" s="604" t="s">
        <v>421</v>
      </c>
      <c r="F26" s="615">
        <v>30.456</v>
      </c>
      <c r="G26" s="771">
        <f t="shared" si="1"/>
        <v>2060.0347032</v>
      </c>
    </row>
    <row r="27" spans="1:7" ht="30" customHeight="1" x14ac:dyDescent="0.25">
      <c r="A27" s="772">
        <v>7710791</v>
      </c>
      <c r="B27" s="595" t="s">
        <v>1994</v>
      </c>
      <c r="C27" s="594" t="s">
        <v>1885</v>
      </c>
      <c r="D27" s="594" t="s">
        <v>1892</v>
      </c>
      <c r="E27" s="587" t="s">
        <v>421</v>
      </c>
      <c r="F27" s="616">
        <v>36.5364</v>
      </c>
      <c r="G27" s="773">
        <f t="shared" si="1"/>
        <v>2471.31113508</v>
      </c>
    </row>
    <row r="28" spans="1:7" ht="30" customHeight="1" x14ac:dyDescent="0.25">
      <c r="A28" s="770">
        <v>7711476</v>
      </c>
      <c r="B28" s="603" t="s">
        <v>1995</v>
      </c>
      <c r="C28" s="588" t="s">
        <v>1886</v>
      </c>
      <c r="D28" s="588" t="s">
        <v>1892</v>
      </c>
      <c r="E28" s="604" t="s">
        <v>421</v>
      </c>
      <c r="F28" s="615">
        <v>39.268799999999999</v>
      </c>
      <c r="G28" s="771">
        <f t="shared" si="1"/>
        <v>2656.12985136</v>
      </c>
    </row>
    <row r="29" spans="1:7" ht="30" customHeight="1" x14ac:dyDescent="0.25">
      <c r="A29" s="772">
        <v>7711690</v>
      </c>
      <c r="B29" s="595" t="s">
        <v>1996</v>
      </c>
      <c r="C29" s="594" t="s">
        <v>1887</v>
      </c>
      <c r="D29" s="594" t="s">
        <v>1892</v>
      </c>
      <c r="E29" s="587" t="s">
        <v>421</v>
      </c>
      <c r="F29" s="616">
        <v>40.597200000000008</v>
      </c>
      <c r="G29" s="773">
        <f t="shared" si="1"/>
        <v>2745.9824288400009</v>
      </c>
    </row>
    <row r="30" spans="1:7" ht="30" customHeight="1" x14ac:dyDescent="0.25">
      <c r="A30" s="770">
        <v>7710809</v>
      </c>
      <c r="B30" s="603" t="s">
        <v>1997</v>
      </c>
      <c r="C30" s="588" t="s">
        <v>1888</v>
      </c>
      <c r="D30" s="588" t="s">
        <v>1892</v>
      </c>
      <c r="E30" s="604" t="s">
        <v>421</v>
      </c>
      <c r="F30" s="615">
        <v>60.890400000000007</v>
      </c>
      <c r="G30" s="771">
        <f t="shared" si="1"/>
        <v>4118.6083888800003</v>
      </c>
    </row>
    <row r="31" spans="1:7" ht="30" customHeight="1" x14ac:dyDescent="0.25">
      <c r="A31" s="772">
        <v>7710817</v>
      </c>
      <c r="B31" s="595" t="s">
        <v>1998</v>
      </c>
      <c r="C31" s="594" t="s">
        <v>1889</v>
      </c>
      <c r="D31" s="594" t="s">
        <v>1892</v>
      </c>
      <c r="E31" s="587" t="s">
        <v>421</v>
      </c>
      <c r="F31" s="616">
        <v>62.154000000000003</v>
      </c>
      <c r="G31" s="773">
        <f t="shared" si="1"/>
        <v>4204.0779138000007</v>
      </c>
    </row>
    <row r="32" spans="1:7" ht="30" customHeight="1" x14ac:dyDescent="0.25">
      <c r="A32" s="770">
        <v>7710825</v>
      </c>
      <c r="B32" s="603" t="s">
        <v>1999</v>
      </c>
      <c r="C32" s="588" t="s">
        <v>1890</v>
      </c>
      <c r="D32" s="588" t="s">
        <v>1892</v>
      </c>
      <c r="E32" s="604" t="s">
        <v>421</v>
      </c>
      <c r="F32" s="615">
        <v>76.366799999999998</v>
      </c>
      <c r="G32" s="771">
        <f t="shared" si="1"/>
        <v>5165.4274419600006</v>
      </c>
    </row>
    <row r="33" spans="1:7" ht="30" customHeight="1" x14ac:dyDescent="0.25">
      <c r="A33" s="772">
        <v>7711831</v>
      </c>
      <c r="B33" s="595" t="s">
        <v>2000</v>
      </c>
      <c r="C33" s="594" t="s">
        <v>1891</v>
      </c>
      <c r="D33" s="594" t="s">
        <v>1892</v>
      </c>
      <c r="E33" s="587" t="s">
        <v>421</v>
      </c>
      <c r="F33" s="616">
        <v>29.980800000000002</v>
      </c>
      <c r="G33" s="773">
        <f t="shared" si="1"/>
        <v>2027.8923177600002</v>
      </c>
    </row>
    <row r="34" spans="1:7" x14ac:dyDescent="0.25">
      <c r="A34" s="772"/>
      <c r="B34" s="295"/>
      <c r="C34" s="594"/>
      <c r="D34" s="594"/>
      <c r="E34" s="594"/>
      <c r="F34" s="593"/>
      <c r="G34" s="774"/>
    </row>
    <row r="35" spans="1:7" ht="15" customHeight="1" x14ac:dyDescent="0.25">
      <c r="A35" s="775"/>
      <c r="B35" s="585" t="s">
        <v>487</v>
      </c>
      <c r="C35" s="589"/>
      <c r="D35" s="589"/>
      <c r="E35" s="589"/>
      <c r="F35" s="613"/>
      <c r="G35" s="776"/>
    </row>
    <row r="36" spans="1:7" ht="30" customHeight="1" x14ac:dyDescent="0.25">
      <c r="A36" s="777">
        <v>5253349</v>
      </c>
      <c r="B36" s="605" t="s">
        <v>488</v>
      </c>
      <c r="C36" s="588" t="s">
        <v>1882</v>
      </c>
      <c r="D36" s="588" t="s">
        <v>1892</v>
      </c>
      <c r="E36" s="604" t="s">
        <v>421</v>
      </c>
      <c r="F36" s="615">
        <v>10.972800000000001</v>
      </c>
      <c r="G36" s="771">
        <f t="shared" ref="G36:G44" si="2">F36*B$2</f>
        <v>742.19690016000015</v>
      </c>
    </row>
    <row r="37" spans="1:7" ht="30" customHeight="1" x14ac:dyDescent="0.25">
      <c r="A37" s="778">
        <v>8116428</v>
      </c>
      <c r="B37" s="26" t="s">
        <v>489</v>
      </c>
      <c r="C37" s="594" t="s">
        <v>1883</v>
      </c>
      <c r="D37" s="594" t="s">
        <v>1892</v>
      </c>
      <c r="E37" s="587" t="s">
        <v>421</v>
      </c>
      <c r="F37" s="616">
        <v>20.2392</v>
      </c>
      <c r="G37" s="773">
        <f t="shared" si="2"/>
        <v>1368.97341624</v>
      </c>
    </row>
    <row r="38" spans="1:7" ht="30" customHeight="1" x14ac:dyDescent="0.25">
      <c r="A38" s="777">
        <v>5268370</v>
      </c>
      <c r="B38" s="605" t="s">
        <v>490</v>
      </c>
      <c r="C38" s="588" t="s">
        <v>1885</v>
      </c>
      <c r="D38" s="588" t="s">
        <v>1892</v>
      </c>
      <c r="E38" s="604" t="s">
        <v>421</v>
      </c>
      <c r="F38" s="615">
        <v>28.123200000000001</v>
      </c>
      <c r="G38" s="771">
        <f t="shared" si="2"/>
        <v>1902.2448110400003</v>
      </c>
    </row>
    <row r="39" spans="1:7" ht="30" customHeight="1" x14ac:dyDescent="0.25">
      <c r="A39" s="778">
        <v>1666007</v>
      </c>
      <c r="B39" s="26" t="s">
        <v>491</v>
      </c>
      <c r="C39" s="594" t="s">
        <v>1886</v>
      </c>
      <c r="D39" s="594" t="s">
        <v>1892</v>
      </c>
      <c r="E39" s="587" t="s">
        <v>421</v>
      </c>
      <c r="F39" s="616">
        <v>33.728400000000001</v>
      </c>
      <c r="G39" s="773">
        <f t="shared" si="2"/>
        <v>2281.3788574800001</v>
      </c>
    </row>
    <row r="40" spans="1:7" ht="30" customHeight="1" x14ac:dyDescent="0.25">
      <c r="A40" s="777">
        <v>1463116</v>
      </c>
      <c r="B40" s="605" t="s">
        <v>492</v>
      </c>
      <c r="C40" s="588" t="s">
        <v>1890</v>
      </c>
      <c r="D40" s="588" t="s">
        <v>1892</v>
      </c>
      <c r="E40" s="604" t="s">
        <v>421</v>
      </c>
      <c r="F40" s="615">
        <v>36.266399999999997</v>
      </c>
      <c r="G40" s="771">
        <f t="shared" si="2"/>
        <v>2453.0484160800002</v>
      </c>
    </row>
    <row r="41" spans="1:7" ht="30" customHeight="1" x14ac:dyDescent="0.25">
      <c r="A41" s="778">
        <v>5253422</v>
      </c>
      <c r="B41" s="26" t="s">
        <v>493</v>
      </c>
      <c r="C41" s="594" t="s">
        <v>1887</v>
      </c>
      <c r="D41" s="594" t="s">
        <v>1892</v>
      </c>
      <c r="E41" s="587" t="s">
        <v>421</v>
      </c>
      <c r="F41" s="616">
        <v>37.486800000000002</v>
      </c>
      <c r="G41" s="773">
        <f t="shared" si="2"/>
        <v>2535.5959059600004</v>
      </c>
    </row>
    <row r="42" spans="1:7" ht="30" customHeight="1" x14ac:dyDescent="0.25">
      <c r="A42" s="777">
        <v>1290527</v>
      </c>
      <c r="B42" s="605" t="s">
        <v>494</v>
      </c>
      <c r="C42" s="588" t="s">
        <v>1888</v>
      </c>
      <c r="D42" s="588" t="s">
        <v>1892</v>
      </c>
      <c r="E42" s="604" t="s">
        <v>421</v>
      </c>
      <c r="F42" s="615">
        <v>56.224800000000009</v>
      </c>
      <c r="G42" s="771">
        <f t="shared" si="2"/>
        <v>3803.028604560001</v>
      </c>
    </row>
    <row r="43" spans="1:7" ht="30" customHeight="1" x14ac:dyDescent="0.25">
      <c r="A43" s="778">
        <v>1640820</v>
      </c>
      <c r="B43" s="26" t="s">
        <v>495</v>
      </c>
      <c r="C43" s="594" t="s">
        <v>1889</v>
      </c>
      <c r="D43" s="594" t="s">
        <v>1892</v>
      </c>
      <c r="E43" s="587" t="s">
        <v>421</v>
      </c>
      <c r="F43" s="616">
        <v>57.391200000000005</v>
      </c>
      <c r="G43" s="773">
        <f t="shared" si="2"/>
        <v>3881.9235506400005</v>
      </c>
    </row>
    <row r="44" spans="1:7" ht="30" customHeight="1" thickBot="1" x14ac:dyDescent="0.3">
      <c r="A44" s="841">
        <v>1901909</v>
      </c>
      <c r="B44" s="842" t="s">
        <v>496</v>
      </c>
      <c r="C44" s="292" t="s">
        <v>1891</v>
      </c>
      <c r="D44" s="292" t="s">
        <v>1892</v>
      </c>
      <c r="E44" s="843" t="s">
        <v>421</v>
      </c>
      <c r="F44" s="828">
        <v>70.524000000000001</v>
      </c>
      <c r="G44" s="844">
        <f t="shared" si="2"/>
        <v>4770.2222028000006</v>
      </c>
    </row>
    <row r="45" spans="1:7" x14ac:dyDescent="0.25">
      <c r="A45" s="853"/>
      <c r="B45" s="854"/>
      <c r="C45" s="855"/>
      <c r="D45" s="855"/>
      <c r="E45" s="856"/>
      <c r="F45" s="857"/>
      <c r="G45" s="858"/>
    </row>
    <row r="46" spans="1:7" ht="15.75" x14ac:dyDescent="0.25">
      <c r="A46" s="755"/>
      <c r="B46" s="749" t="s">
        <v>1399</v>
      </c>
      <c r="C46" s="850"/>
      <c r="D46" s="850"/>
      <c r="E46" s="851"/>
      <c r="F46" s="852"/>
      <c r="G46" s="756"/>
    </row>
    <row r="47" spans="1:7" ht="15.75" thickBot="1" x14ac:dyDescent="0.3">
      <c r="A47" s="859"/>
      <c r="B47" s="860"/>
      <c r="C47" s="861"/>
      <c r="D47" s="861"/>
      <c r="E47" s="862"/>
      <c r="F47" s="863"/>
      <c r="G47" s="864"/>
    </row>
    <row r="48" spans="1:7" ht="15" customHeight="1" x14ac:dyDescent="0.25">
      <c r="A48" s="845"/>
      <c r="B48" s="846" t="s">
        <v>497</v>
      </c>
      <c r="C48" s="847"/>
      <c r="D48" s="847"/>
      <c r="E48" s="847"/>
      <c r="F48" s="848"/>
      <c r="G48" s="849"/>
    </row>
    <row r="49" spans="1:7" ht="30" customHeight="1" x14ac:dyDescent="0.25">
      <c r="A49" s="777">
        <v>1513381</v>
      </c>
      <c r="B49" s="605" t="s">
        <v>498</v>
      </c>
      <c r="C49" s="588" t="s">
        <v>1883</v>
      </c>
      <c r="D49" s="588" t="s">
        <v>1892</v>
      </c>
      <c r="E49" s="604" t="s">
        <v>421</v>
      </c>
      <c r="F49" s="615">
        <v>49.755600000000001</v>
      </c>
      <c r="G49" s="771">
        <f t="shared" ref="G49:G55" si="3">F49*B$2</f>
        <v>3365.4538573200002</v>
      </c>
    </row>
    <row r="50" spans="1:7" ht="30" customHeight="1" x14ac:dyDescent="0.25">
      <c r="A50" s="778">
        <v>1732726</v>
      </c>
      <c r="B50" s="26" t="s">
        <v>499</v>
      </c>
      <c r="C50" s="594" t="s">
        <v>1886</v>
      </c>
      <c r="D50" s="594" t="s">
        <v>1892</v>
      </c>
      <c r="E50" s="587" t="s">
        <v>421</v>
      </c>
      <c r="F50" s="616">
        <v>82.933200000000014</v>
      </c>
      <c r="G50" s="773">
        <f t="shared" si="3"/>
        <v>5609.5767680400013</v>
      </c>
    </row>
    <row r="51" spans="1:7" ht="30" customHeight="1" x14ac:dyDescent="0.25">
      <c r="A51" s="779">
        <v>8084485</v>
      </c>
      <c r="B51" s="605" t="s">
        <v>500</v>
      </c>
      <c r="C51" s="588" t="s">
        <v>1893</v>
      </c>
      <c r="D51" s="588" t="s">
        <v>1894</v>
      </c>
      <c r="E51" s="604" t="s">
        <v>421</v>
      </c>
      <c r="F51" s="615">
        <v>226.03319999999999</v>
      </c>
      <c r="G51" s="771">
        <f t="shared" si="3"/>
        <v>15288.81783804</v>
      </c>
    </row>
    <row r="52" spans="1:7" ht="30" customHeight="1" x14ac:dyDescent="0.25">
      <c r="A52" s="775">
        <v>1456516</v>
      </c>
      <c r="B52" s="26" t="s">
        <v>501</v>
      </c>
      <c r="C52" s="594" t="s">
        <v>1895</v>
      </c>
      <c r="D52" s="594" t="s">
        <v>1894</v>
      </c>
      <c r="E52" s="587" t="s">
        <v>421</v>
      </c>
      <c r="F52" s="616">
        <v>150.2928</v>
      </c>
      <c r="G52" s="773">
        <f t="shared" si="3"/>
        <v>10165.759904160001</v>
      </c>
    </row>
    <row r="53" spans="1:7" ht="30" customHeight="1" x14ac:dyDescent="0.25">
      <c r="A53" s="777">
        <v>1958107</v>
      </c>
      <c r="B53" s="605" t="s">
        <v>502</v>
      </c>
      <c r="C53" s="588" t="s">
        <v>1895</v>
      </c>
      <c r="D53" s="588" t="s">
        <v>1892</v>
      </c>
      <c r="E53" s="604" t="s">
        <v>421</v>
      </c>
      <c r="F53" s="615">
        <v>121.74840000000002</v>
      </c>
      <c r="G53" s="771">
        <f t="shared" si="3"/>
        <v>8235.0252514800013</v>
      </c>
    </row>
    <row r="54" spans="1:7" ht="30" customHeight="1" x14ac:dyDescent="0.25">
      <c r="A54" s="778">
        <v>8399099</v>
      </c>
      <c r="B54" s="26" t="s">
        <v>503</v>
      </c>
      <c r="C54" s="594" t="s">
        <v>1893</v>
      </c>
      <c r="D54" s="594" t="s">
        <v>1892</v>
      </c>
      <c r="E54" s="587" t="s">
        <v>421</v>
      </c>
      <c r="F54" s="616">
        <v>160.92000000000002</v>
      </c>
      <c r="G54" s="773">
        <f t="shared" si="3"/>
        <v>10884.580524000003</v>
      </c>
    </row>
    <row r="55" spans="1:7" ht="30" customHeight="1" thickBot="1" x14ac:dyDescent="0.3">
      <c r="A55" s="841">
        <v>8335556</v>
      </c>
      <c r="B55" s="842" t="s">
        <v>504</v>
      </c>
      <c r="C55" s="292" t="s">
        <v>1896</v>
      </c>
      <c r="D55" s="292" t="s">
        <v>1892</v>
      </c>
      <c r="E55" s="843" t="s">
        <v>421</v>
      </c>
      <c r="F55" s="828">
        <v>231.21720000000002</v>
      </c>
      <c r="G55" s="844">
        <f t="shared" si="3"/>
        <v>15639.462042840003</v>
      </c>
    </row>
    <row r="56" spans="1:7" x14ac:dyDescent="0.25">
      <c r="A56" s="853"/>
      <c r="B56" s="854"/>
      <c r="C56" s="855"/>
      <c r="D56" s="855"/>
      <c r="E56" s="856"/>
      <c r="F56" s="857"/>
      <c r="G56" s="858"/>
    </row>
    <row r="57" spans="1:7" ht="15.75" x14ac:dyDescent="0.25">
      <c r="A57" s="755"/>
      <c r="B57" s="749" t="s">
        <v>1400</v>
      </c>
      <c r="C57" s="850"/>
      <c r="D57" s="850"/>
      <c r="E57" s="851"/>
      <c r="F57" s="852"/>
      <c r="G57" s="756"/>
    </row>
    <row r="58" spans="1:7" ht="15.75" thickBot="1" x14ac:dyDescent="0.3">
      <c r="A58" s="859"/>
      <c r="B58" s="860"/>
      <c r="C58" s="861"/>
      <c r="D58" s="861"/>
      <c r="E58" s="862"/>
      <c r="F58" s="863"/>
      <c r="G58" s="864"/>
    </row>
    <row r="59" spans="1:7" x14ac:dyDescent="0.25">
      <c r="A59" s="865"/>
      <c r="B59" s="866" t="s">
        <v>505</v>
      </c>
      <c r="C59" s="866"/>
      <c r="D59" s="866"/>
      <c r="E59" s="866"/>
      <c r="F59" s="848"/>
      <c r="G59" s="849"/>
    </row>
    <row r="60" spans="1:7" ht="30" customHeight="1" x14ac:dyDescent="0.25">
      <c r="A60" s="780">
        <v>1069590</v>
      </c>
      <c r="B60" s="606" t="s">
        <v>506</v>
      </c>
      <c r="C60" s="588" t="s">
        <v>1897</v>
      </c>
      <c r="D60" s="588" t="s">
        <v>1894</v>
      </c>
      <c r="E60" s="607" t="s">
        <v>421</v>
      </c>
      <c r="F60" s="615">
        <v>355.3956</v>
      </c>
      <c r="G60" s="771">
        <f t="shared" ref="G60:G67" si="4">F60*B$2</f>
        <v>24038.851765320003</v>
      </c>
    </row>
    <row r="61" spans="1:7" ht="30" customHeight="1" x14ac:dyDescent="0.25">
      <c r="A61" s="778">
        <v>1909746</v>
      </c>
      <c r="B61" s="26" t="s">
        <v>507</v>
      </c>
      <c r="C61" s="594" t="s">
        <v>1898</v>
      </c>
      <c r="D61" s="594" t="s">
        <v>1894</v>
      </c>
      <c r="E61" s="587" t="s">
        <v>421</v>
      </c>
      <c r="F61" s="616">
        <v>293.94360000000006</v>
      </c>
      <c r="G61" s="773">
        <f t="shared" si="4"/>
        <v>19882.256920920005</v>
      </c>
    </row>
    <row r="62" spans="1:7" ht="30" customHeight="1" x14ac:dyDescent="0.25">
      <c r="A62" s="777">
        <v>1495126</v>
      </c>
      <c r="B62" s="605" t="s">
        <v>508</v>
      </c>
      <c r="C62" s="588" t="s">
        <v>1899</v>
      </c>
      <c r="D62" s="588" t="s">
        <v>1894</v>
      </c>
      <c r="E62" s="604" t="s">
        <v>421</v>
      </c>
      <c r="F62" s="615">
        <v>230.82840000000002</v>
      </c>
      <c r="G62" s="771">
        <f t="shared" si="4"/>
        <v>15613.163727480001</v>
      </c>
    </row>
    <row r="63" spans="1:7" ht="30" customHeight="1" x14ac:dyDescent="0.25">
      <c r="A63" s="778">
        <v>1592229</v>
      </c>
      <c r="B63" s="26" t="s">
        <v>509</v>
      </c>
      <c r="C63" s="594" t="s">
        <v>1900</v>
      </c>
      <c r="D63" s="594" t="s">
        <v>1894</v>
      </c>
      <c r="E63" s="587" t="s">
        <v>421</v>
      </c>
      <c r="F63" s="616">
        <v>178.9128</v>
      </c>
      <c r="G63" s="773">
        <f t="shared" si="4"/>
        <v>12101.608118160002</v>
      </c>
    </row>
    <row r="64" spans="1:7" ht="30" customHeight="1" x14ac:dyDescent="0.25">
      <c r="A64" s="777">
        <v>1491588</v>
      </c>
      <c r="B64" s="605" t="s">
        <v>1876</v>
      </c>
      <c r="C64" s="588" t="s">
        <v>1895</v>
      </c>
      <c r="D64" s="588" t="s">
        <v>1894</v>
      </c>
      <c r="E64" s="604" t="s">
        <v>421</v>
      </c>
      <c r="F64" s="615">
        <v>118.96200000000002</v>
      </c>
      <c r="G64" s="771">
        <f t="shared" si="4"/>
        <v>8046.5539914000019</v>
      </c>
    </row>
    <row r="65" spans="1:7" ht="30" customHeight="1" x14ac:dyDescent="0.25">
      <c r="A65" s="778">
        <v>1196740</v>
      </c>
      <c r="B65" s="26" t="s">
        <v>510</v>
      </c>
      <c r="C65" s="594" t="s">
        <v>1897</v>
      </c>
      <c r="D65" s="594" t="s">
        <v>1892</v>
      </c>
      <c r="E65" s="587" t="s">
        <v>421</v>
      </c>
      <c r="F65" s="616">
        <v>287.04239999999999</v>
      </c>
      <c r="G65" s="773">
        <f t="shared" si="4"/>
        <v>19415.461823280002</v>
      </c>
    </row>
    <row r="66" spans="1:7" ht="30" customHeight="1" x14ac:dyDescent="0.25">
      <c r="A66" s="777">
        <v>1027697</v>
      </c>
      <c r="B66" s="605" t="s">
        <v>1877</v>
      </c>
      <c r="C66" s="588" t="s">
        <v>1895</v>
      </c>
      <c r="D66" s="588" t="s">
        <v>1892</v>
      </c>
      <c r="E66" s="604" t="s">
        <v>421</v>
      </c>
      <c r="F66" s="615">
        <v>96.368400000000008</v>
      </c>
      <c r="G66" s="771">
        <f t="shared" si="4"/>
        <v>6518.3296654800006</v>
      </c>
    </row>
    <row r="67" spans="1:7" ht="30" customHeight="1" x14ac:dyDescent="0.25">
      <c r="A67" s="778">
        <v>1604677</v>
      </c>
      <c r="B67" s="26" t="s">
        <v>1878</v>
      </c>
      <c r="C67" s="594" t="s">
        <v>1895</v>
      </c>
      <c r="D67" s="594" t="s">
        <v>1892</v>
      </c>
      <c r="E67" s="587" t="s">
        <v>421</v>
      </c>
      <c r="F67" s="616">
        <v>96.368400000000008</v>
      </c>
      <c r="G67" s="773">
        <f t="shared" si="4"/>
        <v>6518.3296654800006</v>
      </c>
    </row>
    <row r="68" spans="1:7" x14ac:dyDescent="0.25">
      <c r="A68" s="781"/>
      <c r="B68" s="598"/>
      <c r="C68" s="587"/>
      <c r="D68" s="587"/>
      <c r="E68" s="586"/>
      <c r="F68" s="613"/>
      <c r="G68" s="776"/>
    </row>
    <row r="69" spans="1:7" x14ac:dyDescent="0.25">
      <c r="A69" s="775"/>
      <c r="B69" s="867" t="s">
        <v>511</v>
      </c>
      <c r="C69" s="867"/>
      <c r="D69" s="867"/>
      <c r="E69" s="867"/>
      <c r="F69" s="613"/>
      <c r="G69" s="776"/>
    </row>
    <row r="70" spans="1:7" ht="30" customHeight="1" x14ac:dyDescent="0.25">
      <c r="A70" s="777">
        <v>1820117</v>
      </c>
      <c r="B70" s="605" t="s">
        <v>1879</v>
      </c>
      <c r="C70" s="588" t="s">
        <v>1901</v>
      </c>
      <c r="D70" s="588" t="s">
        <v>1892</v>
      </c>
      <c r="E70" s="604" t="s">
        <v>421</v>
      </c>
      <c r="F70" s="615">
        <v>92.331360000000018</v>
      </c>
      <c r="G70" s="771">
        <f>F70*B$2</f>
        <v>6245.265490992002</v>
      </c>
    </row>
    <row r="71" spans="1:7" ht="30" customHeight="1" x14ac:dyDescent="0.25">
      <c r="A71" s="778">
        <v>1577501</v>
      </c>
      <c r="B71" s="26" t="s">
        <v>1880</v>
      </c>
      <c r="C71" s="594" t="s">
        <v>1902</v>
      </c>
      <c r="D71" s="594" t="s">
        <v>1892</v>
      </c>
      <c r="E71" s="587" t="s">
        <v>421</v>
      </c>
      <c r="F71" s="616">
        <v>110.25828000000001</v>
      </c>
      <c r="G71" s="773">
        <f>F71*B$2</f>
        <v>7457.836981716001</v>
      </c>
    </row>
    <row r="72" spans="1:7" ht="30" customHeight="1" x14ac:dyDescent="0.25">
      <c r="A72" s="777">
        <v>8964090</v>
      </c>
      <c r="B72" s="605" t="s">
        <v>512</v>
      </c>
      <c r="C72" s="588" t="s">
        <v>1903</v>
      </c>
      <c r="D72" s="588" t="s">
        <v>1892</v>
      </c>
      <c r="E72" s="604" t="s">
        <v>421</v>
      </c>
      <c r="F72" s="615">
        <v>153.9</v>
      </c>
      <c r="G72" s="771">
        <f>F72*B$2</f>
        <v>10409.749830000001</v>
      </c>
    </row>
    <row r="73" spans="1:7" ht="30" customHeight="1" x14ac:dyDescent="0.25">
      <c r="A73" s="778">
        <v>8009516</v>
      </c>
      <c r="B73" s="26" t="s">
        <v>513</v>
      </c>
      <c r="C73" s="594" t="s">
        <v>1896</v>
      </c>
      <c r="D73" s="594" t="s">
        <v>1892</v>
      </c>
      <c r="E73" s="587" t="s">
        <v>421</v>
      </c>
      <c r="F73" s="616">
        <v>212.39064000000002</v>
      </c>
      <c r="G73" s="773">
        <f>F73*B$2</f>
        <v>14366.039172408002</v>
      </c>
    </row>
    <row r="74" spans="1:7" ht="30" customHeight="1" thickBot="1" x14ac:dyDescent="0.3">
      <c r="A74" s="841">
        <v>8174385</v>
      </c>
      <c r="B74" s="842" t="s">
        <v>514</v>
      </c>
      <c r="C74" s="292" t="s">
        <v>1904</v>
      </c>
      <c r="D74" s="292" t="s">
        <v>1892</v>
      </c>
      <c r="E74" s="843" t="s">
        <v>421</v>
      </c>
      <c r="F74" s="828">
        <v>321.72228000000007</v>
      </c>
      <c r="G74" s="844">
        <f>F74*B$2</f>
        <v>21761.198502516007</v>
      </c>
    </row>
    <row r="75" spans="1:7" x14ac:dyDescent="0.25">
      <c r="A75" s="868"/>
      <c r="B75" s="869"/>
      <c r="C75" s="855"/>
      <c r="D75" s="855"/>
      <c r="E75" s="856"/>
      <c r="F75" s="857"/>
      <c r="G75" s="858"/>
    </row>
    <row r="76" spans="1:7" ht="15.75" x14ac:dyDescent="0.25">
      <c r="A76" s="755"/>
      <c r="B76" s="749" t="s">
        <v>1401</v>
      </c>
      <c r="C76" s="850"/>
      <c r="D76" s="850"/>
      <c r="E76" s="851"/>
      <c r="F76" s="852"/>
      <c r="G76" s="756"/>
    </row>
    <row r="77" spans="1:7" ht="15.75" thickBot="1" x14ac:dyDescent="0.3">
      <c r="A77" s="870"/>
      <c r="B77" s="871"/>
      <c r="C77" s="861"/>
      <c r="D77" s="861"/>
      <c r="E77" s="862"/>
      <c r="F77" s="863"/>
      <c r="G77" s="864"/>
    </row>
    <row r="78" spans="1:7" x14ac:dyDescent="0.25">
      <c r="A78" s="845"/>
      <c r="B78" s="872" t="s">
        <v>515</v>
      </c>
      <c r="C78" s="872"/>
      <c r="D78" s="872"/>
      <c r="E78" s="872"/>
      <c r="F78" s="848"/>
      <c r="G78" s="849"/>
    </row>
    <row r="79" spans="1:7" ht="30" customHeight="1" x14ac:dyDescent="0.25">
      <c r="A79" s="777">
        <v>1051267</v>
      </c>
      <c r="B79" s="605" t="s">
        <v>516</v>
      </c>
      <c r="C79" s="588" t="s">
        <v>1905</v>
      </c>
      <c r="D79" s="588" t="s">
        <v>1892</v>
      </c>
      <c r="E79" s="604" t="s">
        <v>421</v>
      </c>
      <c r="F79" s="615">
        <v>18.873637199999997</v>
      </c>
      <c r="G79" s="771">
        <f t="shared" ref="G79:G97" si="5">F79*B$2</f>
        <v>1276.6071581168399</v>
      </c>
    </row>
    <row r="80" spans="1:7" ht="30" customHeight="1" x14ac:dyDescent="0.25">
      <c r="A80" s="778">
        <v>1051283</v>
      </c>
      <c r="B80" s="26" t="s">
        <v>517</v>
      </c>
      <c r="C80" s="594" t="s">
        <v>1905</v>
      </c>
      <c r="D80" s="594" t="s">
        <v>1906</v>
      </c>
      <c r="E80" s="587" t="s">
        <v>421</v>
      </c>
      <c r="F80" s="616">
        <v>40.356360000000002</v>
      </c>
      <c r="G80" s="773">
        <f t="shared" si="5"/>
        <v>2729.6920834920002</v>
      </c>
    </row>
    <row r="81" spans="1:7" ht="30" customHeight="1" x14ac:dyDescent="0.25">
      <c r="A81" s="777">
        <v>1163401</v>
      </c>
      <c r="B81" s="605" t="s">
        <v>518</v>
      </c>
      <c r="C81" s="588" t="s">
        <v>1905</v>
      </c>
      <c r="D81" s="588" t="s">
        <v>1906</v>
      </c>
      <c r="E81" s="604" t="s">
        <v>421</v>
      </c>
      <c r="F81" s="615">
        <v>66.720240000000004</v>
      </c>
      <c r="G81" s="771">
        <f t="shared" si="5"/>
        <v>4512.937017528001</v>
      </c>
    </row>
    <row r="82" spans="1:7" ht="30" customHeight="1" x14ac:dyDescent="0.25">
      <c r="A82" s="778">
        <v>1228840</v>
      </c>
      <c r="B82" s="26" t="s">
        <v>519</v>
      </c>
      <c r="C82" s="594" t="s">
        <v>1907</v>
      </c>
      <c r="D82" s="594" t="s">
        <v>1892</v>
      </c>
      <c r="E82" s="587" t="s">
        <v>421</v>
      </c>
      <c r="F82" s="616">
        <v>49.613579999999999</v>
      </c>
      <c r="G82" s="773">
        <f t="shared" si="5"/>
        <v>3355.847667126</v>
      </c>
    </row>
    <row r="83" spans="1:7" ht="45" customHeight="1" x14ac:dyDescent="0.25">
      <c r="A83" s="777">
        <v>1296771</v>
      </c>
      <c r="B83" s="605" t="s">
        <v>520</v>
      </c>
      <c r="C83" s="588" t="s">
        <v>1908</v>
      </c>
      <c r="D83" s="588" t="s">
        <v>1892</v>
      </c>
      <c r="E83" s="604" t="s">
        <v>421</v>
      </c>
      <c r="F83" s="615">
        <v>131.81940000000003</v>
      </c>
      <c r="G83" s="771">
        <f t="shared" si="5"/>
        <v>8916.2246701800032</v>
      </c>
    </row>
    <row r="84" spans="1:7" ht="45" customHeight="1" x14ac:dyDescent="0.25">
      <c r="A84" s="778">
        <v>1320324</v>
      </c>
      <c r="B84" s="26" t="s">
        <v>521</v>
      </c>
      <c r="C84" s="594" t="s">
        <v>1909</v>
      </c>
      <c r="D84" s="594" t="s">
        <v>1906</v>
      </c>
      <c r="E84" s="587" t="s">
        <v>421</v>
      </c>
      <c r="F84" s="616">
        <v>61.003800000000005</v>
      </c>
      <c r="G84" s="773">
        <f t="shared" si="5"/>
        <v>4126.2787308600009</v>
      </c>
    </row>
    <row r="85" spans="1:7" ht="30" customHeight="1" x14ac:dyDescent="0.25">
      <c r="A85" s="777">
        <v>1421650</v>
      </c>
      <c r="B85" s="605" t="s">
        <v>522</v>
      </c>
      <c r="C85" s="588" t="s">
        <v>1907</v>
      </c>
      <c r="D85" s="588" t="s">
        <v>1892</v>
      </c>
      <c r="E85" s="604"/>
      <c r="F85" s="615">
        <v>46.553919479999998</v>
      </c>
      <c r="G85" s="771">
        <f t="shared" si="5"/>
        <v>3148.8931474513561</v>
      </c>
    </row>
    <row r="86" spans="1:7" ht="15" customHeight="1" x14ac:dyDescent="0.25">
      <c r="A86" s="778">
        <v>1492586</v>
      </c>
      <c r="B86" s="26" t="s">
        <v>523</v>
      </c>
      <c r="C86" s="594"/>
      <c r="D86" s="594"/>
      <c r="E86" s="587"/>
      <c r="F86" s="616">
        <v>28.155600000000003</v>
      </c>
      <c r="G86" s="773">
        <f t="shared" si="5"/>
        <v>1904.4363373200003</v>
      </c>
    </row>
    <row r="87" spans="1:7" ht="45" customHeight="1" x14ac:dyDescent="0.25">
      <c r="A87" s="777">
        <v>1666163</v>
      </c>
      <c r="B87" s="605" t="s">
        <v>524</v>
      </c>
      <c r="C87" s="588" t="s">
        <v>1910</v>
      </c>
      <c r="D87" s="588" t="s">
        <v>1911</v>
      </c>
      <c r="E87" s="604" t="s">
        <v>421</v>
      </c>
      <c r="F87" s="615">
        <v>59.126760000000004</v>
      </c>
      <c r="G87" s="771">
        <f t="shared" si="5"/>
        <v>3999.3163083720005</v>
      </c>
    </row>
    <row r="88" spans="1:7" ht="15" customHeight="1" x14ac:dyDescent="0.25">
      <c r="A88" s="778">
        <v>1701382</v>
      </c>
      <c r="B88" s="26" t="s">
        <v>525</v>
      </c>
      <c r="C88" s="594" t="s">
        <v>1881</v>
      </c>
      <c r="D88" s="594"/>
      <c r="E88" s="587"/>
      <c r="F88" s="616">
        <v>44.033652000000004</v>
      </c>
      <c r="G88" s="773">
        <f t="shared" si="5"/>
        <v>2978.4230111844004</v>
      </c>
    </row>
    <row r="89" spans="1:7" ht="30" customHeight="1" x14ac:dyDescent="0.25">
      <c r="A89" s="777">
        <v>1869080</v>
      </c>
      <c r="B89" s="605" t="s">
        <v>526</v>
      </c>
      <c r="C89" s="588" t="s">
        <v>1912</v>
      </c>
      <c r="D89" s="588" t="s">
        <v>1913</v>
      </c>
      <c r="E89" s="604" t="s">
        <v>421</v>
      </c>
      <c r="F89" s="615">
        <v>87.879600000000011</v>
      </c>
      <c r="G89" s="771">
        <f t="shared" si="5"/>
        <v>5944.1497801200012</v>
      </c>
    </row>
    <row r="90" spans="1:7" ht="30" customHeight="1" x14ac:dyDescent="0.25">
      <c r="A90" s="778">
        <v>1874940</v>
      </c>
      <c r="B90" s="26" t="s">
        <v>527</v>
      </c>
      <c r="C90" s="594" t="s">
        <v>1914</v>
      </c>
      <c r="D90" s="594" t="s">
        <v>1892</v>
      </c>
      <c r="E90" s="587"/>
      <c r="F90" s="616">
        <v>17.157852000000002</v>
      </c>
      <c r="G90" s="773">
        <f t="shared" si="5"/>
        <v>1160.5519619244003</v>
      </c>
    </row>
    <row r="91" spans="1:7" ht="30" customHeight="1" x14ac:dyDescent="0.25">
      <c r="A91" s="777">
        <v>1987627</v>
      </c>
      <c r="B91" s="605" t="s">
        <v>528</v>
      </c>
      <c r="C91" s="588" t="s">
        <v>1915</v>
      </c>
      <c r="D91" s="588" t="s">
        <v>1913</v>
      </c>
      <c r="E91" s="604" t="s">
        <v>421</v>
      </c>
      <c r="F91" s="615">
        <v>76.532040000000009</v>
      </c>
      <c r="G91" s="771">
        <f t="shared" si="5"/>
        <v>5176.6042259880014</v>
      </c>
    </row>
    <row r="92" spans="1:7" ht="30" customHeight="1" x14ac:dyDescent="0.25">
      <c r="A92" s="778">
        <v>5212022</v>
      </c>
      <c r="B92" s="26" t="s">
        <v>529</v>
      </c>
      <c r="C92" s="594" t="s">
        <v>1916</v>
      </c>
      <c r="D92" s="594" t="s">
        <v>1913</v>
      </c>
      <c r="E92" s="587" t="s">
        <v>421</v>
      </c>
      <c r="F92" s="616">
        <v>85.029911999999996</v>
      </c>
      <c r="G92" s="773">
        <f t="shared" si="5"/>
        <v>5751.3977387064006</v>
      </c>
    </row>
    <row r="93" spans="1:7" ht="30" customHeight="1" x14ac:dyDescent="0.25">
      <c r="A93" s="777">
        <v>5215603</v>
      </c>
      <c r="B93" s="605" t="s">
        <v>530</v>
      </c>
      <c r="C93" s="588" t="s">
        <v>1912</v>
      </c>
      <c r="D93" s="588" t="s">
        <v>1892</v>
      </c>
      <c r="E93" s="604"/>
      <c r="F93" s="615">
        <v>175.75920000000002</v>
      </c>
      <c r="G93" s="771">
        <f t="shared" si="5"/>
        <v>11888.299560240002</v>
      </c>
    </row>
    <row r="94" spans="1:7" ht="30" customHeight="1" x14ac:dyDescent="0.25">
      <c r="A94" s="778">
        <v>5216742</v>
      </c>
      <c r="B94" s="26" t="s">
        <v>531</v>
      </c>
      <c r="C94" s="594" t="s">
        <v>1912</v>
      </c>
      <c r="D94" s="594" t="s">
        <v>1892</v>
      </c>
      <c r="E94" s="587" t="s">
        <v>421</v>
      </c>
      <c r="F94" s="616">
        <v>44.485848000000004</v>
      </c>
      <c r="G94" s="773">
        <f t="shared" si="5"/>
        <v>3009.0094129656004</v>
      </c>
    </row>
    <row r="95" spans="1:7" ht="30" customHeight="1" x14ac:dyDescent="0.25">
      <c r="A95" s="777">
        <v>5216775</v>
      </c>
      <c r="B95" s="605" t="s">
        <v>532</v>
      </c>
      <c r="C95" s="588" t="s">
        <v>1917</v>
      </c>
      <c r="D95" s="588" t="s">
        <v>1892</v>
      </c>
      <c r="E95" s="604" t="s">
        <v>421</v>
      </c>
      <c r="F95" s="615">
        <v>37.96654680000001</v>
      </c>
      <c r="G95" s="771">
        <f t="shared" si="5"/>
        <v>2568.0458355879609</v>
      </c>
    </row>
    <row r="96" spans="1:7" ht="30" customHeight="1" x14ac:dyDescent="0.25">
      <c r="A96" s="778">
        <v>8372716</v>
      </c>
      <c r="B96" s="26" t="s">
        <v>533</v>
      </c>
      <c r="C96" s="594" t="s">
        <v>1912</v>
      </c>
      <c r="D96" s="594" t="s">
        <v>1913</v>
      </c>
      <c r="E96" s="587"/>
      <c r="F96" s="616">
        <v>74.893725360000005</v>
      </c>
      <c r="G96" s="773">
        <f t="shared" si="5"/>
        <v>5065.7891152327929</v>
      </c>
    </row>
    <row r="97" spans="1:7" ht="30" customHeight="1" thickBot="1" x14ac:dyDescent="0.3">
      <c r="A97" s="841">
        <v>8450942</v>
      </c>
      <c r="B97" s="842" t="s">
        <v>534</v>
      </c>
      <c r="C97" s="292" t="s">
        <v>1916</v>
      </c>
      <c r="D97" s="292" t="s">
        <v>1913</v>
      </c>
      <c r="E97" s="843" t="s">
        <v>421</v>
      </c>
      <c r="F97" s="828">
        <v>20.131424639999999</v>
      </c>
      <c r="G97" s="844">
        <f t="shared" si="5"/>
        <v>1361.6835232222081</v>
      </c>
    </row>
    <row r="98" spans="1:7" x14ac:dyDescent="0.25">
      <c r="A98" s="853"/>
      <c r="B98" s="854"/>
      <c r="C98" s="855"/>
      <c r="D98" s="855"/>
      <c r="E98" s="856"/>
      <c r="F98" s="857"/>
      <c r="G98" s="858"/>
    </row>
    <row r="99" spans="1:7" ht="15.75" x14ac:dyDescent="0.25">
      <c r="A99" s="755"/>
      <c r="B99" s="749" t="s">
        <v>1402</v>
      </c>
      <c r="C99" s="850"/>
      <c r="D99" s="850"/>
      <c r="E99" s="851"/>
      <c r="F99" s="852"/>
      <c r="G99" s="756"/>
    </row>
    <row r="100" spans="1:7" ht="15.75" thickBot="1" x14ac:dyDescent="0.3">
      <c r="A100" s="859"/>
      <c r="B100" s="860"/>
      <c r="C100" s="861"/>
      <c r="D100" s="861"/>
      <c r="E100" s="862"/>
      <c r="F100" s="863"/>
      <c r="G100" s="864"/>
    </row>
    <row r="101" spans="1:7" x14ac:dyDescent="0.25">
      <c r="A101" s="865"/>
      <c r="B101" s="866" t="s">
        <v>535</v>
      </c>
      <c r="C101" s="866"/>
      <c r="D101" s="866"/>
      <c r="E101" s="866"/>
      <c r="F101" s="848"/>
      <c r="G101" s="849"/>
    </row>
    <row r="102" spans="1:7" ht="30" customHeight="1" x14ac:dyDescent="0.25">
      <c r="A102" s="780">
        <v>7702335</v>
      </c>
      <c r="B102" s="606" t="s">
        <v>536</v>
      </c>
      <c r="C102" s="588" t="s">
        <v>1918</v>
      </c>
      <c r="D102" s="588"/>
      <c r="E102" s="607" t="s">
        <v>346</v>
      </c>
      <c r="F102" s="615">
        <v>69.117840000000015</v>
      </c>
      <c r="G102" s="771">
        <f>F102*B$2</f>
        <v>4675.1099622480015</v>
      </c>
    </row>
    <row r="103" spans="1:7" ht="30" customHeight="1" x14ac:dyDescent="0.25">
      <c r="A103" s="474">
        <v>7702392</v>
      </c>
      <c r="B103" s="597" t="s">
        <v>537</v>
      </c>
      <c r="C103" s="594" t="s">
        <v>1985</v>
      </c>
      <c r="D103" s="596"/>
      <c r="E103" s="596" t="s">
        <v>346</v>
      </c>
      <c r="F103" s="616">
        <v>98.734680000000012</v>
      </c>
      <c r="G103" s="773">
        <f>F103*B$2</f>
        <v>6678.3841347960015</v>
      </c>
    </row>
    <row r="104" spans="1:7" ht="30" customHeight="1" x14ac:dyDescent="0.25">
      <c r="A104" s="780">
        <v>7702343</v>
      </c>
      <c r="B104" s="606" t="s">
        <v>538</v>
      </c>
      <c r="C104" s="588" t="s">
        <v>1986</v>
      </c>
      <c r="D104" s="607"/>
      <c r="E104" s="607" t="s">
        <v>346</v>
      </c>
      <c r="F104" s="615">
        <v>103.68864000000002</v>
      </c>
      <c r="G104" s="771">
        <f>F104*B$2</f>
        <v>7013.4685030080018</v>
      </c>
    </row>
    <row r="105" spans="1:7" ht="30" customHeight="1" thickBot="1" x14ac:dyDescent="0.3">
      <c r="A105" s="475">
        <v>7702350</v>
      </c>
      <c r="B105" s="873" t="s">
        <v>539</v>
      </c>
      <c r="C105" s="468" t="s">
        <v>1987</v>
      </c>
      <c r="D105" s="874"/>
      <c r="E105" s="874" t="s">
        <v>346</v>
      </c>
      <c r="F105" s="803">
        <v>108.60696000000002</v>
      </c>
      <c r="G105" s="804">
        <f>F105*B$2</f>
        <v>7346.1421923120015</v>
      </c>
    </row>
    <row r="106" spans="1:7" x14ac:dyDescent="0.25">
      <c r="A106" s="853"/>
      <c r="B106" s="854"/>
      <c r="C106" s="855"/>
      <c r="D106" s="855"/>
      <c r="E106" s="856"/>
      <c r="F106" s="857"/>
      <c r="G106" s="858"/>
    </row>
    <row r="107" spans="1:7" ht="15.75" x14ac:dyDescent="0.25">
      <c r="A107" s="755"/>
      <c r="B107" s="749" t="s">
        <v>1403</v>
      </c>
      <c r="C107" s="850"/>
      <c r="D107" s="850"/>
      <c r="E107" s="851"/>
      <c r="F107" s="852"/>
      <c r="G107" s="756"/>
    </row>
    <row r="108" spans="1:7" ht="15.75" thickBot="1" x14ac:dyDescent="0.3">
      <c r="A108" s="859"/>
      <c r="B108" s="860"/>
      <c r="C108" s="861"/>
      <c r="D108" s="861"/>
      <c r="E108" s="862"/>
      <c r="F108" s="863"/>
      <c r="G108" s="864"/>
    </row>
    <row r="109" spans="1:7" x14ac:dyDescent="0.25">
      <c r="A109" s="865"/>
      <c r="B109" s="866" t="s">
        <v>540</v>
      </c>
      <c r="C109" s="866"/>
      <c r="D109" s="866"/>
      <c r="E109" s="866"/>
      <c r="F109" s="848"/>
      <c r="G109" s="849"/>
    </row>
    <row r="110" spans="1:7" ht="30" customHeight="1" x14ac:dyDescent="0.25">
      <c r="A110" s="780">
        <v>7702798</v>
      </c>
      <c r="B110" s="606" t="s">
        <v>541</v>
      </c>
      <c r="C110" s="588" t="s">
        <v>1918</v>
      </c>
      <c r="D110" s="607"/>
      <c r="E110" s="607" t="s">
        <v>346</v>
      </c>
      <c r="F110" s="615">
        <v>69.117840000000015</v>
      </c>
      <c r="G110" s="771">
        <f>F110*B$2</f>
        <v>4675.1099622480015</v>
      </c>
    </row>
    <row r="111" spans="1:7" ht="30" customHeight="1" x14ac:dyDescent="0.25">
      <c r="A111" s="474">
        <v>7707870</v>
      </c>
      <c r="B111" s="597" t="s">
        <v>542</v>
      </c>
      <c r="C111" s="594" t="s">
        <v>1986</v>
      </c>
      <c r="D111" s="596"/>
      <c r="E111" s="596" t="s">
        <v>346</v>
      </c>
      <c r="F111" s="616">
        <v>103.68864000000002</v>
      </c>
      <c r="G111" s="773">
        <f>F111*B$2</f>
        <v>7013.4685030080018</v>
      </c>
    </row>
    <row r="112" spans="1:7" ht="30" customHeight="1" x14ac:dyDescent="0.25">
      <c r="A112" s="780">
        <v>7702814</v>
      </c>
      <c r="B112" s="606" t="s">
        <v>543</v>
      </c>
      <c r="C112" s="588" t="s">
        <v>1985</v>
      </c>
      <c r="D112" s="607"/>
      <c r="E112" s="607" t="s">
        <v>346</v>
      </c>
      <c r="F112" s="615">
        <v>98.734680000000012</v>
      </c>
      <c r="G112" s="771">
        <f>F112*B$2</f>
        <v>6678.3841347960015</v>
      </c>
    </row>
    <row r="113" spans="1:7" ht="30" customHeight="1" x14ac:dyDescent="0.25">
      <c r="A113" s="474">
        <v>7702806</v>
      </c>
      <c r="B113" s="597" t="s">
        <v>544</v>
      </c>
      <c r="C113" s="594" t="s">
        <v>1919</v>
      </c>
      <c r="D113" s="596"/>
      <c r="E113" s="596" t="s">
        <v>346</v>
      </c>
      <c r="F113" s="616">
        <v>108.60696000000002</v>
      </c>
      <c r="G113" s="773">
        <f>F113*B$2</f>
        <v>7346.1421923120015</v>
      </c>
    </row>
    <row r="114" spans="1:7" ht="30" customHeight="1" thickBot="1" x14ac:dyDescent="0.3">
      <c r="A114" s="875">
        <v>8225229</v>
      </c>
      <c r="B114" s="876" t="s">
        <v>545</v>
      </c>
      <c r="C114" s="292" t="s">
        <v>1920</v>
      </c>
      <c r="D114" s="292" t="s">
        <v>1892</v>
      </c>
      <c r="E114" s="877" t="s">
        <v>421</v>
      </c>
      <c r="F114" s="828">
        <v>125.4204</v>
      </c>
      <c r="G114" s="844">
        <f>F114*B$2</f>
        <v>8483.3982298800001</v>
      </c>
    </row>
    <row r="115" spans="1:7" x14ac:dyDescent="0.25">
      <c r="A115" s="853"/>
      <c r="B115" s="854"/>
      <c r="C115" s="855"/>
      <c r="D115" s="855"/>
      <c r="E115" s="856"/>
      <c r="F115" s="857"/>
      <c r="G115" s="858"/>
    </row>
    <row r="116" spans="1:7" ht="15.75" x14ac:dyDescent="0.25">
      <c r="A116" s="755"/>
      <c r="B116" s="749" t="s">
        <v>1404</v>
      </c>
      <c r="C116" s="850"/>
      <c r="D116" s="850"/>
      <c r="E116" s="851"/>
      <c r="F116" s="852"/>
      <c r="G116" s="756"/>
    </row>
    <row r="117" spans="1:7" ht="15.75" thickBot="1" x14ac:dyDescent="0.3">
      <c r="A117" s="859"/>
      <c r="B117" s="860"/>
      <c r="C117" s="861"/>
      <c r="D117" s="861"/>
      <c r="E117" s="862"/>
      <c r="F117" s="863"/>
      <c r="G117" s="864"/>
    </row>
    <row r="118" spans="1:7" ht="15" customHeight="1" x14ac:dyDescent="0.25">
      <c r="A118" s="845"/>
      <c r="B118" s="846" t="s">
        <v>546</v>
      </c>
      <c r="C118" s="846"/>
      <c r="D118" s="846"/>
      <c r="E118" s="846"/>
      <c r="F118" s="848"/>
      <c r="G118" s="849"/>
    </row>
    <row r="119" spans="1:7" ht="30" customHeight="1" x14ac:dyDescent="0.25">
      <c r="A119" s="777">
        <v>5274394</v>
      </c>
      <c r="B119" s="605" t="s">
        <v>580</v>
      </c>
      <c r="C119" s="588" t="s">
        <v>1921</v>
      </c>
      <c r="D119" s="604"/>
      <c r="E119" s="604" t="s">
        <v>547</v>
      </c>
      <c r="F119" s="615">
        <v>60.429600000000001</v>
      </c>
      <c r="G119" s="771">
        <f t="shared" ref="G119:G129" si="6">F119*B$2</f>
        <v>4087.4400151200002</v>
      </c>
    </row>
    <row r="120" spans="1:7" ht="30" customHeight="1" x14ac:dyDescent="0.25">
      <c r="A120" s="778">
        <v>5285929</v>
      </c>
      <c r="B120" s="26" t="s">
        <v>581</v>
      </c>
      <c r="C120" s="594" t="s">
        <v>1922</v>
      </c>
      <c r="D120" s="587"/>
      <c r="E120" s="587" t="s">
        <v>547</v>
      </c>
      <c r="F120" s="616">
        <v>32.155000000000001</v>
      </c>
      <c r="G120" s="773">
        <f t="shared" si="6"/>
        <v>2174.9545535000002</v>
      </c>
    </row>
    <row r="121" spans="1:7" ht="30" customHeight="1" x14ac:dyDescent="0.25">
      <c r="A121" s="777">
        <v>5239389</v>
      </c>
      <c r="B121" s="605" t="s">
        <v>585</v>
      </c>
      <c r="C121" s="588" t="s">
        <v>1923</v>
      </c>
      <c r="D121" s="604"/>
      <c r="E121" s="604" t="s">
        <v>547</v>
      </c>
      <c r="F121" s="615">
        <v>36.177100000000003</v>
      </c>
      <c r="G121" s="771">
        <f t="shared" si="6"/>
        <v>2447.0081908700004</v>
      </c>
    </row>
    <row r="122" spans="1:7" ht="30" customHeight="1" x14ac:dyDescent="0.25">
      <c r="A122" s="778">
        <v>5224381</v>
      </c>
      <c r="B122" s="26" t="s">
        <v>586</v>
      </c>
      <c r="C122" s="594" t="s">
        <v>1921</v>
      </c>
      <c r="D122" s="587"/>
      <c r="E122" s="587" t="s">
        <v>547</v>
      </c>
      <c r="F122" s="616">
        <v>31.239400000000003</v>
      </c>
      <c r="G122" s="773">
        <f t="shared" si="6"/>
        <v>2113.0236441800002</v>
      </c>
    </row>
    <row r="123" spans="1:7" ht="30" customHeight="1" x14ac:dyDescent="0.25">
      <c r="A123" s="777">
        <v>5285937</v>
      </c>
      <c r="B123" s="605" t="s">
        <v>587</v>
      </c>
      <c r="C123" s="588" t="s">
        <v>1922</v>
      </c>
      <c r="D123" s="604"/>
      <c r="E123" s="604" t="s">
        <v>547</v>
      </c>
      <c r="F123" s="615">
        <v>32.155000000000001</v>
      </c>
      <c r="G123" s="771">
        <f t="shared" si="6"/>
        <v>2174.9545535000002</v>
      </c>
    </row>
    <row r="124" spans="1:7" ht="30" customHeight="1" x14ac:dyDescent="0.25">
      <c r="A124" s="778">
        <v>5158621</v>
      </c>
      <c r="B124" s="26" t="s">
        <v>582</v>
      </c>
      <c r="C124" s="594" t="s">
        <v>1924</v>
      </c>
      <c r="D124" s="587"/>
      <c r="E124" s="587" t="s">
        <v>547</v>
      </c>
      <c r="F124" s="616">
        <v>74.163600000000017</v>
      </c>
      <c r="G124" s="773">
        <f t="shared" si="6"/>
        <v>5016.4036549200018</v>
      </c>
    </row>
    <row r="125" spans="1:7" ht="30" customHeight="1" x14ac:dyDescent="0.25">
      <c r="A125" s="777">
        <v>5060686</v>
      </c>
      <c r="B125" s="605" t="s">
        <v>583</v>
      </c>
      <c r="C125" s="588" t="s">
        <v>1925</v>
      </c>
      <c r="D125" s="604"/>
      <c r="E125" s="604" t="s">
        <v>547</v>
      </c>
      <c r="F125" s="615">
        <v>20.4375</v>
      </c>
      <c r="G125" s="771">
        <f t="shared" si="6"/>
        <v>1382.3863687500002</v>
      </c>
    </row>
    <row r="126" spans="1:7" ht="30" customHeight="1" x14ac:dyDescent="0.25">
      <c r="A126" s="778">
        <v>5010459</v>
      </c>
      <c r="B126" s="26" t="s">
        <v>584</v>
      </c>
      <c r="C126" s="594" t="s">
        <v>1923</v>
      </c>
      <c r="D126" s="587"/>
      <c r="E126" s="587" t="s">
        <v>547</v>
      </c>
      <c r="F126" s="616">
        <v>32.710900000000002</v>
      </c>
      <c r="G126" s="773">
        <f t="shared" si="6"/>
        <v>2212.5554627300003</v>
      </c>
    </row>
    <row r="127" spans="1:7" ht="15" customHeight="1" x14ac:dyDescent="0.25">
      <c r="A127" s="777">
        <v>5158639</v>
      </c>
      <c r="B127" s="605" t="s">
        <v>588</v>
      </c>
      <c r="C127" s="588" t="s">
        <v>1926</v>
      </c>
      <c r="D127" s="604"/>
      <c r="E127" s="604" t="s">
        <v>547</v>
      </c>
      <c r="F127" s="615">
        <v>45.322200000000002</v>
      </c>
      <c r="G127" s="771">
        <f t="shared" si="6"/>
        <v>3065.5800113400005</v>
      </c>
    </row>
    <row r="128" spans="1:7" ht="30" customHeight="1" x14ac:dyDescent="0.25">
      <c r="A128" s="778">
        <v>5060694</v>
      </c>
      <c r="B128" s="26" t="s">
        <v>589</v>
      </c>
      <c r="C128" s="594" t="s">
        <v>1925</v>
      </c>
      <c r="D128" s="587"/>
      <c r="E128" s="587" t="s">
        <v>547</v>
      </c>
      <c r="F128" s="616">
        <v>20.4375</v>
      </c>
      <c r="G128" s="773">
        <f t="shared" si="6"/>
        <v>1382.3863687500002</v>
      </c>
    </row>
    <row r="129" spans="1:9" ht="30" customHeight="1" thickBot="1" x14ac:dyDescent="0.3">
      <c r="A129" s="841">
        <v>5010491</v>
      </c>
      <c r="B129" s="842" t="s">
        <v>590</v>
      </c>
      <c r="C129" s="292" t="s">
        <v>1927</v>
      </c>
      <c r="D129" s="843"/>
      <c r="E129" s="843" t="s">
        <v>547</v>
      </c>
      <c r="F129" s="828">
        <v>32.710900000000002</v>
      </c>
      <c r="G129" s="844">
        <f t="shared" si="6"/>
        <v>2212.5554627300003</v>
      </c>
    </row>
    <row r="130" spans="1:9" x14ac:dyDescent="0.25">
      <c r="A130" s="853"/>
      <c r="B130" s="854"/>
      <c r="C130" s="855"/>
      <c r="D130" s="855"/>
      <c r="E130" s="856"/>
      <c r="F130" s="857"/>
      <c r="G130" s="858"/>
    </row>
    <row r="131" spans="1:9" ht="15.75" x14ac:dyDescent="0.25">
      <c r="A131" s="755"/>
      <c r="B131" s="749" t="s">
        <v>1405</v>
      </c>
      <c r="C131" s="850"/>
      <c r="D131" s="850"/>
      <c r="E131" s="851"/>
      <c r="F131" s="852"/>
      <c r="G131" s="756"/>
    </row>
    <row r="132" spans="1:9" ht="15.75" thickBot="1" x14ac:dyDescent="0.3">
      <c r="A132" s="859"/>
      <c r="B132" s="860"/>
      <c r="C132" s="861"/>
      <c r="D132" s="861"/>
      <c r="E132" s="862"/>
      <c r="F132" s="863"/>
      <c r="G132" s="864"/>
    </row>
    <row r="133" spans="1:9" x14ac:dyDescent="0.25">
      <c r="A133" s="845"/>
      <c r="B133" s="846" t="s">
        <v>548</v>
      </c>
      <c r="C133" s="847"/>
      <c r="D133" s="847"/>
      <c r="E133" s="847"/>
      <c r="F133" s="848"/>
      <c r="G133" s="849"/>
    </row>
    <row r="134" spans="1:9" ht="30" customHeight="1" x14ac:dyDescent="0.25">
      <c r="A134" s="777">
        <v>1260579</v>
      </c>
      <c r="B134" s="605" t="s">
        <v>549</v>
      </c>
      <c r="C134" s="588" t="s">
        <v>1881</v>
      </c>
      <c r="D134" s="604"/>
      <c r="E134" s="604" t="s">
        <v>346</v>
      </c>
      <c r="F134" s="615">
        <v>246.29400000000004</v>
      </c>
      <c r="G134" s="771">
        <f t="shared" ref="G134:G142" si="7">F134*B$2</f>
        <v>16659.252271800004</v>
      </c>
    </row>
    <row r="135" spans="1:9" ht="30" customHeight="1" x14ac:dyDescent="0.25">
      <c r="A135" s="778">
        <v>8910853</v>
      </c>
      <c r="B135" s="26" t="s">
        <v>550</v>
      </c>
      <c r="C135" s="594" t="s">
        <v>1928</v>
      </c>
      <c r="D135" s="587"/>
      <c r="E135" s="587" t="s">
        <v>346</v>
      </c>
      <c r="F135" s="616">
        <v>261.79200000000003</v>
      </c>
      <c r="G135" s="773">
        <f t="shared" si="7"/>
        <v>17707.532342400002</v>
      </c>
    </row>
    <row r="136" spans="1:9" ht="30" customHeight="1" x14ac:dyDescent="0.25">
      <c r="A136" s="779">
        <v>8424806</v>
      </c>
      <c r="B136" s="605" t="s">
        <v>551</v>
      </c>
      <c r="C136" s="588" t="s">
        <v>1929</v>
      </c>
      <c r="D136" s="604"/>
      <c r="E136" s="604" t="s">
        <v>346</v>
      </c>
      <c r="F136" s="615">
        <v>270.43200000000002</v>
      </c>
      <c r="G136" s="771">
        <f t="shared" si="7"/>
        <v>18291.939350400004</v>
      </c>
    </row>
    <row r="137" spans="1:9" ht="30" customHeight="1" x14ac:dyDescent="0.25">
      <c r="A137" s="778">
        <v>1290253</v>
      </c>
      <c r="B137" s="26" t="s">
        <v>552</v>
      </c>
      <c r="C137" s="594" t="s">
        <v>1881</v>
      </c>
      <c r="D137" s="587"/>
      <c r="E137" s="587" t="s">
        <v>346</v>
      </c>
      <c r="F137" s="616">
        <v>270.92880000000002</v>
      </c>
      <c r="G137" s="773">
        <f t="shared" si="7"/>
        <v>18325.542753360001</v>
      </c>
    </row>
    <row r="138" spans="1:9" ht="30" customHeight="1" x14ac:dyDescent="0.25">
      <c r="A138" s="777">
        <v>8964256</v>
      </c>
      <c r="B138" s="605" t="s">
        <v>553</v>
      </c>
      <c r="C138" s="588" t="s">
        <v>1930</v>
      </c>
      <c r="D138" s="604"/>
      <c r="E138" s="604" t="s">
        <v>346</v>
      </c>
      <c r="F138" s="615">
        <v>352.10160000000002</v>
      </c>
      <c r="G138" s="771">
        <f t="shared" si="7"/>
        <v>23816.046593520005</v>
      </c>
    </row>
    <row r="139" spans="1:9" ht="30" customHeight="1" x14ac:dyDescent="0.25">
      <c r="A139" s="778">
        <v>8594384</v>
      </c>
      <c r="B139" s="26" t="s">
        <v>554</v>
      </c>
      <c r="C139" s="594" t="s">
        <v>1928</v>
      </c>
      <c r="D139" s="587"/>
      <c r="E139" s="587" t="s">
        <v>346</v>
      </c>
      <c r="F139" s="616">
        <v>321.2568</v>
      </c>
      <c r="G139" s="773">
        <f t="shared" si="7"/>
        <v>21729.713574960002</v>
      </c>
    </row>
    <row r="140" spans="1:9" ht="30" customHeight="1" x14ac:dyDescent="0.25">
      <c r="A140" s="777">
        <v>1866433</v>
      </c>
      <c r="B140" s="605" t="s">
        <v>555</v>
      </c>
      <c r="C140" s="588" t="s">
        <v>1029</v>
      </c>
      <c r="D140" s="604"/>
      <c r="E140" s="604" t="s">
        <v>346</v>
      </c>
      <c r="F140" s="615">
        <v>421.51320000000004</v>
      </c>
      <c r="G140" s="771">
        <f t="shared" si="7"/>
        <v>28511.026394040004</v>
      </c>
    </row>
    <row r="141" spans="1:9" ht="30" customHeight="1" x14ac:dyDescent="0.25">
      <c r="A141" s="778">
        <v>8289506</v>
      </c>
      <c r="B141" s="26" t="s">
        <v>556</v>
      </c>
      <c r="C141" s="594" t="s">
        <v>1931</v>
      </c>
      <c r="D141" s="587"/>
      <c r="E141" s="587" t="s">
        <v>346</v>
      </c>
      <c r="F141" s="616">
        <v>408.93119999999999</v>
      </c>
      <c r="G141" s="773">
        <f t="shared" si="7"/>
        <v>27659.983688640001</v>
      </c>
      <c r="I141"/>
    </row>
    <row r="142" spans="1:9" ht="30" customHeight="1" thickBot="1" x14ac:dyDescent="0.3">
      <c r="A142" s="841">
        <v>1815018</v>
      </c>
      <c r="B142" s="842" t="s">
        <v>557</v>
      </c>
      <c r="C142" s="292" t="s">
        <v>1932</v>
      </c>
      <c r="D142" s="843"/>
      <c r="E142" s="843" t="s">
        <v>346</v>
      </c>
      <c r="F142" s="828">
        <v>438.29640000000001</v>
      </c>
      <c r="G142" s="844">
        <f t="shared" si="7"/>
        <v>29646.237007080003</v>
      </c>
    </row>
    <row r="143" spans="1:9" x14ac:dyDescent="0.25">
      <c r="A143" s="883"/>
      <c r="B143" s="884"/>
      <c r="C143" s="752"/>
      <c r="D143" s="885"/>
      <c r="E143" s="885"/>
      <c r="F143" s="834"/>
      <c r="G143" s="886"/>
    </row>
    <row r="144" spans="1:9" ht="15.75" x14ac:dyDescent="0.25">
      <c r="A144" s="878"/>
      <c r="B144" s="583" t="s">
        <v>469</v>
      </c>
      <c r="C144" s="583"/>
      <c r="D144" s="583"/>
      <c r="E144" s="583"/>
      <c r="F144" s="583"/>
      <c r="G144" s="879"/>
    </row>
    <row r="145" spans="1:7" ht="16.5" thickBot="1" x14ac:dyDescent="0.3">
      <c r="A145" s="880"/>
      <c r="B145" s="881"/>
      <c r="C145" s="881"/>
      <c r="D145" s="881"/>
      <c r="E145" s="881"/>
      <c r="F145" s="881"/>
      <c r="G145" s="882"/>
    </row>
    <row r="146" spans="1:7" x14ac:dyDescent="0.25">
      <c r="A146" s="1369" t="s">
        <v>471</v>
      </c>
      <c r="B146" s="1370"/>
      <c r="C146" s="1370"/>
      <c r="D146" s="1370"/>
      <c r="E146" s="1370"/>
      <c r="F146" s="1370"/>
      <c r="G146" s="1371"/>
    </row>
    <row r="147" spans="1:7" x14ac:dyDescent="0.25">
      <c r="A147" s="1372"/>
      <c r="B147" s="1373"/>
      <c r="C147" s="1373"/>
      <c r="D147" s="1373"/>
      <c r="E147" s="1373"/>
      <c r="F147" s="1373"/>
      <c r="G147" s="1374"/>
    </row>
    <row r="148" spans="1:7" ht="15" customHeight="1" x14ac:dyDescent="0.25">
      <c r="A148" s="782" t="s">
        <v>428</v>
      </c>
      <c r="B148" s="608" t="s">
        <v>474</v>
      </c>
      <c r="C148" s="609" t="s">
        <v>429</v>
      </c>
      <c r="D148" s="609"/>
      <c r="E148" s="609" t="s">
        <v>346</v>
      </c>
      <c r="F148" s="617">
        <v>9.8983500000000024</v>
      </c>
      <c r="G148" s="783">
        <f t="shared" ref="G148:G182" si="8">F148*B$3</f>
        <v>753.66036900000017</v>
      </c>
    </row>
    <row r="149" spans="1:7" ht="15" customHeight="1" x14ac:dyDescent="0.25">
      <c r="A149" s="784" t="s">
        <v>430</v>
      </c>
      <c r="B149" s="599" t="s">
        <v>474</v>
      </c>
      <c r="C149" s="600" t="s">
        <v>431</v>
      </c>
      <c r="D149" s="600"/>
      <c r="E149" s="600" t="s">
        <v>346</v>
      </c>
      <c r="F149" s="887">
        <v>18.583950000000002</v>
      </c>
      <c r="G149" s="785">
        <f t="shared" si="8"/>
        <v>1414.9819530000002</v>
      </c>
    </row>
    <row r="150" spans="1:7" ht="15" customHeight="1" x14ac:dyDescent="0.25">
      <c r="A150" s="782" t="s">
        <v>432</v>
      </c>
      <c r="B150" s="608" t="s">
        <v>474</v>
      </c>
      <c r="C150" s="609" t="s">
        <v>433</v>
      </c>
      <c r="D150" s="609"/>
      <c r="E150" s="609" t="s">
        <v>346</v>
      </c>
      <c r="F150" s="617">
        <v>31.196550000000006</v>
      </c>
      <c r="G150" s="783">
        <f t="shared" si="8"/>
        <v>2375.3053170000003</v>
      </c>
    </row>
    <row r="151" spans="1:7" ht="15" customHeight="1" x14ac:dyDescent="0.25">
      <c r="A151" s="784" t="s">
        <v>434</v>
      </c>
      <c r="B151" s="599" t="s">
        <v>474</v>
      </c>
      <c r="C151" s="600" t="s">
        <v>435</v>
      </c>
      <c r="D151" s="600"/>
      <c r="E151" s="600" t="s">
        <v>346</v>
      </c>
      <c r="F151" s="887">
        <v>52.171350000000004</v>
      </c>
      <c r="G151" s="785">
        <f t="shared" si="8"/>
        <v>3972.3265890000002</v>
      </c>
    </row>
    <row r="152" spans="1:7" ht="15" customHeight="1" x14ac:dyDescent="0.25">
      <c r="A152" s="782" t="s">
        <v>436</v>
      </c>
      <c r="B152" s="608" t="s">
        <v>474</v>
      </c>
      <c r="C152" s="609" t="s">
        <v>437</v>
      </c>
      <c r="D152" s="609"/>
      <c r="E152" s="609" t="s">
        <v>346</v>
      </c>
      <c r="F152" s="617">
        <v>55.128150000000005</v>
      </c>
      <c r="G152" s="783">
        <f t="shared" si="8"/>
        <v>4197.4573410000003</v>
      </c>
    </row>
    <row r="153" spans="1:7" ht="15" customHeight="1" x14ac:dyDescent="0.25">
      <c r="A153" s="784" t="s">
        <v>438</v>
      </c>
      <c r="B153" s="599" t="s">
        <v>474</v>
      </c>
      <c r="C153" s="600" t="s">
        <v>439</v>
      </c>
      <c r="D153" s="600"/>
      <c r="E153" s="600" t="s">
        <v>346</v>
      </c>
      <c r="F153" s="887">
        <v>66.920700000000011</v>
      </c>
      <c r="G153" s="785">
        <f t="shared" si="8"/>
        <v>5095.342098000001</v>
      </c>
    </row>
    <row r="154" spans="1:7" ht="15" customHeight="1" x14ac:dyDescent="0.25">
      <c r="A154" s="782" t="s">
        <v>440</v>
      </c>
      <c r="B154" s="608" t="s">
        <v>474</v>
      </c>
      <c r="C154" s="609" t="s">
        <v>441</v>
      </c>
      <c r="D154" s="609"/>
      <c r="E154" s="609" t="s">
        <v>346</v>
      </c>
      <c r="F154" s="617">
        <v>19.461750000000006</v>
      </c>
      <c r="G154" s="783">
        <f t="shared" si="8"/>
        <v>1481.8176450000005</v>
      </c>
    </row>
    <row r="155" spans="1:7" ht="15" customHeight="1" x14ac:dyDescent="0.25">
      <c r="A155" s="784" t="s">
        <v>442</v>
      </c>
      <c r="B155" s="599" t="s">
        <v>474</v>
      </c>
      <c r="C155" s="600" t="s">
        <v>443</v>
      </c>
      <c r="D155" s="600"/>
      <c r="E155" s="600" t="s">
        <v>346</v>
      </c>
      <c r="F155" s="887">
        <v>25.999050000000004</v>
      </c>
      <c r="G155" s="785">
        <f t="shared" si="8"/>
        <v>1979.5676670000003</v>
      </c>
    </row>
    <row r="156" spans="1:7" ht="15" customHeight="1" x14ac:dyDescent="0.25">
      <c r="A156" s="786" t="s">
        <v>1447</v>
      </c>
      <c r="B156" s="608" t="s">
        <v>475</v>
      </c>
      <c r="C156" s="609" t="s">
        <v>441</v>
      </c>
      <c r="D156" s="609"/>
      <c r="E156" s="609" t="s">
        <v>346</v>
      </c>
      <c r="F156" s="617">
        <v>16.481850000000001</v>
      </c>
      <c r="G156" s="783">
        <f t="shared" si="8"/>
        <v>1254.9280590000001</v>
      </c>
    </row>
    <row r="157" spans="1:7" ht="15" customHeight="1" x14ac:dyDescent="0.25">
      <c r="A157" s="787" t="s">
        <v>1443</v>
      </c>
      <c r="B157" s="599" t="s">
        <v>475</v>
      </c>
      <c r="C157" s="600" t="s">
        <v>431</v>
      </c>
      <c r="D157" s="600"/>
      <c r="E157" s="600" t="s">
        <v>346</v>
      </c>
      <c r="F157" s="887">
        <v>15.731100000000001</v>
      </c>
      <c r="G157" s="785">
        <f t="shared" si="8"/>
        <v>1197.7659540000002</v>
      </c>
    </row>
    <row r="158" spans="1:7" ht="15" customHeight="1" x14ac:dyDescent="0.25">
      <c r="A158" s="786" t="s">
        <v>1444</v>
      </c>
      <c r="B158" s="608" t="s">
        <v>475</v>
      </c>
      <c r="C158" s="609" t="s">
        <v>433</v>
      </c>
      <c r="D158" s="609"/>
      <c r="E158" s="609" t="s">
        <v>346</v>
      </c>
      <c r="F158" s="617">
        <v>26.403300000000002</v>
      </c>
      <c r="G158" s="783">
        <f t="shared" si="8"/>
        <v>2010.3472620000002</v>
      </c>
    </row>
    <row r="159" spans="1:7" ht="15" customHeight="1" x14ac:dyDescent="0.25">
      <c r="A159" s="787" t="s">
        <v>1445</v>
      </c>
      <c r="B159" s="599" t="s">
        <v>475</v>
      </c>
      <c r="C159" s="600" t="s">
        <v>435</v>
      </c>
      <c r="D159" s="600"/>
      <c r="E159" s="600" t="s">
        <v>346</v>
      </c>
      <c r="F159" s="887">
        <v>44.167200000000008</v>
      </c>
      <c r="G159" s="785">
        <f t="shared" si="8"/>
        <v>3362.8906080000006</v>
      </c>
    </row>
    <row r="160" spans="1:7" ht="15" customHeight="1" x14ac:dyDescent="0.25">
      <c r="A160" s="786" t="s">
        <v>1446</v>
      </c>
      <c r="B160" s="608" t="s">
        <v>475</v>
      </c>
      <c r="C160" s="609" t="s">
        <v>437</v>
      </c>
      <c r="D160" s="609"/>
      <c r="E160" s="609" t="s">
        <v>346</v>
      </c>
      <c r="F160" s="617">
        <v>46.662000000000006</v>
      </c>
      <c r="G160" s="783">
        <f t="shared" si="8"/>
        <v>3552.8446800000006</v>
      </c>
    </row>
    <row r="161" spans="1:7" ht="15" customHeight="1" x14ac:dyDescent="0.25">
      <c r="A161" s="787" t="s">
        <v>1448</v>
      </c>
      <c r="B161" s="599" t="s">
        <v>475</v>
      </c>
      <c r="C161" s="600" t="s">
        <v>439</v>
      </c>
      <c r="D161" s="600"/>
      <c r="E161" s="600" t="s">
        <v>346</v>
      </c>
      <c r="F161" s="887">
        <v>56.641200000000005</v>
      </c>
      <c r="G161" s="785">
        <f t="shared" si="8"/>
        <v>4312.6609680000001</v>
      </c>
    </row>
    <row r="162" spans="1:7" ht="15" customHeight="1" x14ac:dyDescent="0.25">
      <c r="A162" s="786" t="s">
        <v>1449</v>
      </c>
      <c r="B162" s="608" t="s">
        <v>475</v>
      </c>
      <c r="C162" s="609" t="s">
        <v>444</v>
      </c>
      <c r="D162" s="609"/>
      <c r="E162" s="609" t="s">
        <v>346</v>
      </c>
      <c r="F162" s="617">
        <v>35.262150000000005</v>
      </c>
      <c r="G162" s="783">
        <f t="shared" si="8"/>
        <v>2684.8601010000002</v>
      </c>
    </row>
    <row r="163" spans="1:7" ht="15" customHeight="1" x14ac:dyDescent="0.25">
      <c r="A163" s="787" t="s">
        <v>1450</v>
      </c>
      <c r="B163" s="599" t="s">
        <v>475</v>
      </c>
      <c r="C163" s="600" t="s">
        <v>445</v>
      </c>
      <c r="D163" s="600"/>
      <c r="E163" s="600" t="s">
        <v>346</v>
      </c>
      <c r="F163" s="887">
        <v>34.130250000000004</v>
      </c>
      <c r="G163" s="785">
        <f t="shared" si="8"/>
        <v>2598.6772350000001</v>
      </c>
    </row>
    <row r="164" spans="1:7" ht="15" customHeight="1" x14ac:dyDescent="0.25">
      <c r="A164" s="786" t="s">
        <v>1451</v>
      </c>
      <c r="B164" s="608" t="s">
        <v>475</v>
      </c>
      <c r="C164" s="609" t="s">
        <v>429</v>
      </c>
      <c r="D164" s="609"/>
      <c r="E164" s="609" t="s">
        <v>346</v>
      </c>
      <c r="F164" s="617">
        <v>8.3853000000000009</v>
      </c>
      <c r="G164" s="783">
        <f t="shared" si="8"/>
        <v>638.45674200000008</v>
      </c>
    </row>
    <row r="165" spans="1:7" ht="15" customHeight="1" x14ac:dyDescent="0.25">
      <c r="A165" s="787" t="s">
        <v>1442</v>
      </c>
      <c r="B165" s="599" t="s">
        <v>475</v>
      </c>
      <c r="C165" s="600" t="s">
        <v>443</v>
      </c>
      <c r="D165" s="600"/>
      <c r="E165" s="600" t="s">
        <v>346</v>
      </c>
      <c r="F165" s="887">
        <v>22.002750000000002</v>
      </c>
      <c r="G165" s="785">
        <f t="shared" si="8"/>
        <v>1675.2893850000003</v>
      </c>
    </row>
    <row r="166" spans="1:7" ht="15" customHeight="1" x14ac:dyDescent="0.25">
      <c r="A166" s="782" t="s">
        <v>446</v>
      </c>
      <c r="B166" s="608" t="s">
        <v>475</v>
      </c>
      <c r="C166" s="609" t="s">
        <v>447</v>
      </c>
      <c r="D166" s="609"/>
      <c r="E166" s="609" t="s">
        <v>346</v>
      </c>
      <c r="F166" s="617">
        <v>34.176450000000003</v>
      </c>
      <c r="G166" s="783">
        <f t="shared" si="8"/>
        <v>2602.1949030000001</v>
      </c>
    </row>
    <row r="167" spans="1:7" ht="15" customHeight="1" x14ac:dyDescent="0.25">
      <c r="A167" s="784" t="s">
        <v>448</v>
      </c>
      <c r="B167" s="599" t="s">
        <v>475</v>
      </c>
      <c r="C167" s="600" t="s">
        <v>449</v>
      </c>
      <c r="D167" s="600"/>
      <c r="E167" s="600" t="s">
        <v>346</v>
      </c>
      <c r="F167" s="887">
        <v>18.942</v>
      </c>
      <c r="G167" s="785">
        <f t="shared" si="8"/>
        <v>1442.24388</v>
      </c>
    </row>
    <row r="168" spans="1:7" ht="15" customHeight="1" x14ac:dyDescent="0.25">
      <c r="A168" s="786" t="s">
        <v>1452</v>
      </c>
      <c r="B168" s="608" t="s">
        <v>475</v>
      </c>
      <c r="C168" s="609" t="s">
        <v>450</v>
      </c>
      <c r="D168" s="609"/>
      <c r="E168" s="609" t="s">
        <v>346</v>
      </c>
      <c r="F168" s="617">
        <v>44.132550000000009</v>
      </c>
      <c r="G168" s="783">
        <f t="shared" si="8"/>
        <v>3360.2523570000008</v>
      </c>
    </row>
    <row r="169" spans="1:7" ht="15" customHeight="1" x14ac:dyDescent="0.25">
      <c r="A169" s="787" t="s">
        <v>1453</v>
      </c>
      <c r="B169" s="599" t="s">
        <v>451</v>
      </c>
      <c r="C169" s="600" t="s">
        <v>431</v>
      </c>
      <c r="D169" s="600"/>
      <c r="E169" s="600" t="s">
        <v>346</v>
      </c>
      <c r="F169" s="887">
        <v>38.692500000000003</v>
      </c>
      <c r="G169" s="785">
        <f t="shared" si="8"/>
        <v>2946.0469500000004</v>
      </c>
    </row>
    <row r="170" spans="1:7" ht="15" customHeight="1" x14ac:dyDescent="0.25">
      <c r="A170" s="786" t="s">
        <v>1454</v>
      </c>
      <c r="B170" s="608" t="s">
        <v>451</v>
      </c>
      <c r="C170" s="609" t="s">
        <v>433</v>
      </c>
      <c r="D170" s="609"/>
      <c r="E170" s="609" t="s">
        <v>346</v>
      </c>
      <c r="F170" s="617">
        <v>64.9572</v>
      </c>
      <c r="G170" s="783">
        <f t="shared" si="8"/>
        <v>4945.8412079999998</v>
      </c>
    </row>
    <row r="171" spans="1:7" ht="15" customHeight="1" x14ac:dyDescent="0.25">
      <c r="A171" s="784" t="s">
        <v>452</v>
      </c>
      <c r="B171" s="599" t="s">
        <v>453</v>
      </c>
      <c r="C171" s="600" t="s">
        <v>449</v>
      </c>
      <c r="D171" s="600"/>
      <c r="E171" s="600" t="s">
        <v>346</v>
      </c>
      <c r="F171" s="887">
        <v>65.811900000000009</v>
      </c>
      <c r="G171" s="785">
        <f t="shared" si="8"/>
        <v>5010.9180660000011</v>
      </c>
    </row>
    <row r="172" spans="1:7" ht="15" customHeight="1" x14ac:dyDescent="0.25">
      <c r="A172" s="782" t="s">
        <v>454</v>
      </c>
      <c r="B172" s="608" t="s">
        <v>453</v>
      </c>
      <c r="C172" s="609" t="s">
        <v>447</v>
      </c>
      <c r="D172" s="609"/>
      <c r="E172" s="609" t="s">
        <v>346</v>
      </c>
      <c r="F172" s="617">
        <v>98.798700000000011</v>
      </c>
      <c r="G172" s="783">
        <f t="shared" si="8"/>
        <v>7522.533018000001</v>
      </c>
    </row>
    <row r="173" spans="1:7" ht="15" customHeight="1" x14ac:dyDescent="0.25">
      <c r="A173" s="784" t="s">
        <v>455</v>
      </c>
      <c r="B173" s="599" t="s">
        <v>453</v>
      </c>
      <c r="C173" s="600" t="s">
        <v>450</v>
      </c>
      <c r="D173" s="600"/>
      <c r="E173" s="600" t="s">
        <v>346</v>
      </c>
      <c r="F173" s="887">
        <v>127.5813</v>
      </c>
      <c r="G173" s="785">
        <f t="shared" si="8"/>
        <v>9714.0401820000006</v>
      </c>
    </row>
    <row r="174" spans="1:7" ht="15" customHeight="1" x14ac:dyDescent="0.25">
      <c r="A174" s="782" t="s">
        <v>456</v>
      </c>
      <c r="B174" s="608" t="s">
        <v>453</v>
      </c>
      <c r="C174" s="609" t="s">
        <v>439</v>
      </c>
      <c r="D174" s="609"/>
      <c r="E174" s="609" t="s">
        <v>346</v>
      </c>
      <c r="F174" s="617">
        <v>184.45349999999999</v>
      </c>
      <c r="G174" s="783">
        <f t="shared" si="8"/>
        <v>14044.289489999999</v>
      </c>
    </row>
    <row r="175" spans="1:7" ht="15" customHeight="1" x14ac:dyDescent="0.25">
      <c r="A175" s="784" t="s">
        <v>457</v>
      </c>
      <c r="B175" s="599" t="s">
        <v>458</v>
      </c>
      <c r="C175" s="600" t="s">
        <v>449</v>
      </c>
      <c r="D175" s="600"/>
      <c r="E175" s="600" t="s">
        <v>346</v>
      </c>
      <c r="F175" s="887">
        <v>95.506950000000003</v>
      </c>
      <c r="G175" s="785">
        <f t="shared" si="8"/>
        <v>7271.8991730000007</v>
      </c>
    </row>
    <row r="176" spans="1:7" ht="15" customHeight="1" x14ac:dyDescent="0.25">
      <c r="A176" s="782" t="s">
        <v>459</v>
      </c>
      <c r="B176" s="608" t="s">
        <v>458</v>
      </c>
      <c r="C176" s="609" t="s">
        <v>447</v>
      </c>
      <c r="D176" s="609"/>
      <c r="E176" s="609" t="s">
        <v>346</v>
      </c>
      <c r="F176" s="617">
        <v>143.47409999999999</v>
      </c>
      <c r="G176" s="783">
        <f t="shared" si="8"/>
        <v>10924.117973999999</v>
      </c>
    </row>
    <row r="177" spans="1:7" ht="15" customHeight="1" x14ac:dyDescent="0.25">
      <c r="A177" s="784" t="s">
        <v>593</v>
      </c>
      <c r="B177" s="599" t="s">
        <v>599</v>
      </c>
      <c r="C177" s="600" t="s">
        <v>449</v>
      </c>
      <c r="D177" s="600"/>
      <c r="E177" s="600" t="s">
        <v>346</v>
      </c>
      <c r="F177" s="887">
        <v>65.811900000000009</v>
      </c>
      <c r="G177" s="785">
        <f t="shared" si="8"/>
        <v>5010.9180660000011</v>
      </c>
    </row>
    <row r="178" spans="1:7" ht="15" customHeight="1" x14ac:dyDescent="0.25">
      <c r="A178" s="782" t="s">
        <v>594</v>
      </c>
      <c r="B178" s="608" t="s">
        <v>599</v>
      </c>
      <c r="C178" s="609" t="s">
        <v>447</v>
      </c>
      <c r="D178" s="609"/>
      <c r="E178" s="609" t="s">
        <v>346</v>
      </c>
      <c r="F178" s="617">
        <v>98.798700000000011</v>
      </c>
      <c r="G178" s="783">
        <f t="shared" si="8"/>
        <v>7522.533018000001</v>
      </c>
    </row>
    <row r="179" spans="1:7" ht="15" customHeight="1" x14ac:dyDescent="0.25">
      <c r="A179" s="784" t="s">
        <v>595</v>
      </c>
      <c r="B179" s="599" t="s">
        <v>599</v>
      </c>
      <c r="C179" s="600" t="s">
        <v>450</v>
      </c>
      <c r="D179" s="600"/>
      <c r="E179" s="600" t="s">
        <v>346</v>
      </c>
      <c r="F179" s="887">
        <v>127.5813</v>
      </c>
      <c r="G179" s="785">
        <f t="shared" si="8"/>
        <v>9714.0401820000006</v>
      </c>
    </row>
    <row r="180" spans="1:7" ht="15" customHeight="1" x14ac:dyDescent="0.25">
      <c r="A180" s="782" t="s">
        <v>596</v>
      </c>
      <c r="B180" s="608" t="s">
        <v>599</v>
      </c>
      <c r="C180" s="609" t="s">
        <v>439</v>
      </c>
      <c r="D180" s="609"/>
      <c r="E180" s="609" t="s">
        <v>346</v>
      </c>
      <c r="F180" s="617">
        <v>184.45349999999999</v>
      </c>
      <c r="G180" s="783">
        <f t="shared" si="8"/>
        <v>14044.289489999999</v>
      </c>
    </row>
    <row r="181" spans="1:7" ht="15" customHeight="1" x14ac:dyDescent="0.25">
      <c r="A181" s="784" t="s">
        <v>597</v>
      </c>
      <c r="B181" s="599" t="s">
        <v>600</v>
      </c>
      <c r="C181" s="600" t="s">
        <v>449</v>
      </c>
      <c r="D181" s="600"/>
      <c r="E181" s="600" t="s">
        <v>346</v>
      </c>
      <c r="F181" s="887">
        <v>95.506950000000003</v>
      </c>
      <c r="G181" s="785">
        <f t="shared" si="8"/>
        <v>7271.8991730000007</v>
      </c>
    </row>
    <row r="182" spans="1:7" ht="15" customHeight="1" thickBot="1" x14ac:dyDescent="0.3">
      <c r="A182" s="927" t="s">
        <v>598</v>
      </c>
      <c r="B182" s="928" t="s">
        <v>600</v>
      </c>
      <c r="C182" s="929" t="s">
        <v>447</v>
      </c>
      <c r="D182" s="929"/>
      <c r="E182" s="929" t="s">
        <v>346</v>
      </c>
      <c r="F182" s="808">
        <v>143.47409999999999</v>
      </c>
      <c r="G182" s="930">
        <f t="shared" si="8"/>
        <v>10924.117973999999</v>
      </c>
    </row>
    <row r="183" spans="1:7" x14ac:dyDescent="0.25">
      <c r="A183" s="937"/>
      <c r="B183" s="938"/>
      <c r="C183" s="939"/>
      <c r="D183" s="939"/>
      <c r="E183" s="939"/>
      <c r="F183" s="940"/>
      <c r="G183" s="941"/>
    </row>
    <row r="184" spans="1:7" ht="15.75" x14ac:dyDescent="0.25">
      <c r="A184" s="878"/>
      <c r="B184" s="936" t="s">
        <v>470</v>
      </c>
      <c r="C184" s="583"/>
      <c r="D184" s="583"/>
      <c r="E184" s="583"/>
      <c r="F184" s="583"/>
      <c r="G184" s="879"/>
    </row>
    <row r="185" spans="1:7" ht="16.5" thickBot="1" x14ac:dyDescent="0.3">
      <c r="A185" s="437"/>
      <c r="B185" s="942"/>
      <c r="C185" s="881"/>
      <c r="D185" s="881"/>
      <c r="E185" s="881"/>
      <c r="F185" s="881"/>
      <c r="G185" s="882"/>
    </row>
    <row r="186" spans="1:7" ht="15" customHeight="1" x14ac:dyDescent="0.25">
      <c r="A186" s="931" t="s">
        <v>460</v>
      </c>
      <c r="B186" s="932" t="s">
        <v>472</v>
      </c>
      <c r="C186" s="933" t="s">
        <v>461</v>
      </c>
      <c r="D186" s="741"/>
      <c r="E186" s="933" t="s">
        <v>346</v>
      </c>
      <c r="F186" s="934">
        <v>49.607250000000008</v>
      </c>
      <c r="G186" s="935">
        <f>F186*B$3</f>
        <v>3777.0960150000005</v>
      </c>
    </row>
    <row r="187" spans="1:7" ht="15" customHeight="1" x14ac:dyDescent="0.25">
      <c r="A187" s="784" t="s">
        <v>468</v>
      </c>
      <c r="B187" s="599" t="s">
        <v>473</v>
      </c>
      <c r="C187" s="600" t="s">
        <v>461</v>
      </c>
      <c r="D187" s="594"/>
      <c r="E187" s="600" t="s">
        <v>346</v>
      </c>
      <c r="F187" s="887">
        <v>25.317600000000006</v>
      </c>
      <c r="G187" s="785">
        <f>F187*B$3</f>
        <v>1927.6820640000005</v>
      </c>
    </row>
    <row r="188" spans="1:7" ht="15" customHeight="1" x14ac:dyDescent="0.25">
      <c r="A188" s="782" t="s">
        <v>465</v>
      </c>
      <c r="B188" s="608" t="s">
        <v>466</v>
      </c>
      <c r="C188" s="609" t="s">
        <v>467</v>
      </c>
      <c r="D188" s="588"/>
      <c r="E188" s="609" t="s">
        <v>346</v>
      </c>
      <c r="F188" s="617">
        <v>63.35175000000001</v>
      </c>
      <c r="G188" s="783">
        <f>F188*B$3</f>
        <v>4823.6022450000009</v>
      </c>
    </row>
    <row r="189" spans="1:7" ht="15" customHeight="1" thickBot="1" x14ac:dyDescent="0.3">
      <c r="A189" s="805" t="s">
        <v>462</v>
      </c>
      <c r="B189" s="806" t="s">
        <v>463</v>
      </c>
      <c r="C189" s="807" t="s">
        <v>464</v>
      </c>
      <c r="D189" s="468"/>
      <c r="E189" s="807" t="s">
        <v>346</v>
      </c>
      <c r="F189" s="926">
        <v>25.317600000000006</v>
      </c>
      <c r="G189" s="809">
        <f>F189*B$3</f>
        <v>1927.6820640000005</v>
      </c>
    </row>
    <row r="190" spans="1:7" x14ac:dyDescent="0.25">
      <c r="A190" s="811"/>
      <c r="B190" s="812"/>
      <c r="C190" s="813"/>
      <c r="D190" s="813"/>
      <c r="E190" s="813"/>
      <c r="F190" s="814"/>
      <c r="G190" s="815"/>
    </row>
    <row r="191" spans="1:7" ht="15.75" x14ac:dyDescent="0.25">
      <c r="A191" s="755"/>
      <c r="B191" s="810" t="s">
        <v>1875</v>
      </c>
      <c r="C191" s="620"/>
      <c r="D191" s="620"/>
      <c r="E191" s="620"/>
      <c r="F191" s="748"/>
      <c r="G191" s="756"/>
    </row>
    <row r="192" spans="1:7" ht="15.75" thickBot="1" x14ac:dyDescent="0.3">
      <c r="A192" s="757"/>
      <c r="B192" s="758"/>
      <c r="C192" s="759"/>
      <c r="D192" s="759"/>
      <c r="E192" s="759"/>
      <c r="F192" s="760"/>
      <c r="G192" s="761"/>
    </row>
    <row r="193" spans="1:8" ht="15.75" customHeight="1" x14ac:dyDescent="0.25">
      <c r="A193" s="305"/>
      <c r="B193" s="890" t="s">
        <v>560</v>
      </c>
      <c r="C193" s="888"/>
      <c r="D193" s="888"/>
      <c r="E193" s="888"/>
      <c r="F193" s="888"/>
      <c r="G193" s="889"/>
      <c r="H193" s="581"/>
    </row>
    <row r="194" spans="1:8" ht="15" customHeight="1" x14ac:dyDescent="0.25">
      <c r="A194" s="770" t="s">
        <v>562</v>
      </c>
      <c r="B194" s="101"/>
      <c r="C194" s="588" t="s">
        <v>573</v>
      </c>
      <c r="D194" s="588" t="s">
        <v>565</v>
      </c>
      <c r="E194" s="588" t="s">
        <v>421</v>
      </c>
      <c r="F194" s="617">
        <v>237.60000000000002</v>
      </c>
      <c r="G194" s="788">
        <f>F194*B$3</f>
        <v>18090.864000000001</v>
      </c>
    </row>
    <row r="195" spans="1:8" ht="15" customHeight="1" x14ac:dyDescent="0.25">
      <c r="A195" s="772" t="s">
        <v>563</v>
      </c>
      <c r="B195" s="295"/>
      <c r="C195" s="594" t="s">
        <v>574</v>
      </c>
      <c r="D195" s="594" t="s">
        <v>565</v>
      </c>
      <c r="E195" s="594" t="s">
        <v>421</v>
      </c>
      <c r="F195" s="887">
        <v>154.44</v>
      </c>
      <c r="G195" s="789">
        <f>F195*B$3</f>
        <v>11759.061599999999</v>
      </c>
    </row>
    <row r="196" spans="1:8" ht="15" customHeight="1" x14ac:dyDescent="0.25">
      <c r="A196" s="770" t="s">
        <v>564</v>
      </c>
      <c r="B196" s="101"/>
      <c r="C196" s="588" t="s">
        <v>575</v>
      </c>
      <c r="D196" s="588" t="s">
        <v>565</v>
      </c>
      <c r="E196" s="588" t="s">
        <v>421</v>
      </c>
      <c r="F196" s="617">
        <v>106.92</v>
      </c>
      <c r="G196" s="788">
        <f>F196*B$3</f>
        <v>8140.8888000000006</v>
      </c>
    </row>
    <row r="197" spans="1:8" x14ac:dyDescent="0.25">
      <c r="A197" s="594"/>
      <c r="B197" s="295"/>
      <c r="C197" s="594"/>
      <c r="D197" s="594"/>
      <c r="E197" s="594"/>
      <c r="F197" s="887"/>
      <c r="G197" s="614"/>
    </row>
    <row r="198" spans="1:8" ht="15.75" customHeight="1" x14ac:dyDescent="0.25">
      <c r="A198" s="305"/>
      <c r="B198" s="836" t="s">
        <v>566</v>
      </c>
      <c r="C198" s="837"/>
      <c r="D198" s="837"/>
      <c r="E198" s="837"/>
      <c r="F198" s="837"/>
      <c r="G198" s="838"/>
      <c r="H198" s="581"/>
    </row>
    <row r="199" spans="1:8" ht="15" customHeight="1" x14ac:dyDescent="0.25">
      <c r="A199" s="770" t="s">
        <v>567</v>
      </c>
      <c r="B199" s="101"/>
      <c r="C199" s="588" t="s">
        <v>573</v>
      </c>
      <c r="D199" s="588" t="s">
        <v>565</v>
      </c>
      <c r="E199" s="588" t="s">
        <v>421</v>
      </c>
      <c r="F199" s="617">
        <v>259.20000000000005</v>
      </c>
      <c r="G199" s="788">
        <f>F199*B$3</f>
        <v>19735.488000000005</v>
      </c>
    </row>
    <row r="200" spans="1:8" ht="15" customHeight="1" x14ac:dyDescent="0.25">
      <c r="A200" s="772" t="s">
        <v>568</v>
      </c>
      <c r="B200" s="295"/>
      <c r="C200" s="594" t="s">
        <v>574</v>
      </c>
      <c r="D200" s="594" t="s">
        <v>565</v>
      </c>
      <c r="E200" s="594" t="s">
        <v>421</v>
      </c>
      <c r="F200" s="887">
        <v>154.44</v>
      </c>
      <c r="G200" s="789">
        <f>F200*B$3</f>
        <v>11759.061599999999</v>
      </c>
    </row>
    <row r="201" spans="1:8" ht="15" customHeight="1" x14ac:dyDescent="0.25">
      <c r="A201" s="770" t="s">
        <v>569</v>
      </c>
      <c r="B201" s="101"/>
      <c r="C201" s="588" t="s">
        <v>575</v>
      </c>
      <c r="D201" s="588" t="s">
        <v>565</v>
      </c>
      <c r="E201" s="588" t="s">
        <v>421</v>
      </c>
      <c r="F201" s="617">
        <v>106.92</v>
      </c>
      <c r="G201" s="788">
        <f>F201*B$3</f>
        <v>8140.8888000000006</v>
      </c>
    </row>
    <row r="202" spans="1:8" x14ac:dyDescent="0.25">
      <c r="A202" s="594"/>
      <c r="B202" s="295"/>
      <c r="C202" s="594"/>
      <c r="D202" s="594"/>
      <c r="E202" s="594"/>
      <c r="F202" s="887"/>
      <c r="G202" s="614"/>
    </row>
    <row r="203" spans="1:8" ht="15.75" customHeight="1" x14ac:dyDescent="0.25">
      <c r="A203" s="305"/>
      <c r="B203" s="836" t="s">
        <v>570</v>
      </c>
      <c r="C203" s="837"/>
      <c r="D203" s="837"/>
      <c r="E203" s="837"/>
      <c r="F203" s="837"/>
      <c r="G203" s="838"/>
      <c r="H203" s="581"/>
    </row>
    <row r="204" spans="1:8" ht="15" customHeight="1" x14ac:dyDescent="0.25">
      <c r="A204" s="770" t="s">
        <v>571</v>
      </c>
      <c r="B204" s="101"/>
      <c r="C204" s="588" t="s">
        <v>573</v>
      </c>
      <c r="D204" s="588" t="s">
        <v>565</v>
      </c>
      <c r="E204" s="588" t="s">
        <v>421</v>
      </c>
      <c r="F204" s="617">
        <v>237.60000000000002</v>
      </c>
      <c r="G204" s="788">
        <f>F204*B$3</f>
        <v>18090.864000000001</v>
      </c>
    </row>
    <row r="205" spans="1:8" x14ac:dyDescent="0.25">
      <c r="A205" s="1363" t="s">
        <v>572</v>
      </c>
      <c r="B205" s="1364"/>
      <c r="C205" s="1364"/>
      <c r="D205" s="1364"/>
      <c r="E205" s="1364"/>
      <c r="F205" s="1364"/>
      <c r="G205" s="1365"/>
    </row>
    <row r="206" spans="1:8" ht="15.75" thickBot="1" x14ac:dyDescent="0.3">
      <c r="A206" s="1366"/>
      <c r="B206" s="1367"/>
      <c r="C206" s="1367"/>
      <c r="D206" s="1367"/>
      <c r="E206" s="1367"/>
      <c r="F206" s="1367"/>
      <c r="G206" s="1368"/>
    </row>
    <row r="207" spans="1:8" x14ac:dyDescent="0.25">
      <c r="A207" s="750"/>
      <c r="B207" s="751"/>
      <c r="C207" s="752"/>
      <c r="D207" s="752"/>
      <c r="E207" s="752"/>
      <c r="F207" s="753"/>
      <c r="G207" s="754"/>
    </row>
    <row r="208" spans="1:8" ht="18" customHeight="1" x14ac:dyDescent="0.25">
      <c r="A208" s="755"/>
      <c r="B208" s="816" t="s">
        <v>1871</v>
      </c>
      <c r="C208" s="620"/>
      <c r="D208" s="620"/>
      <c r="E208" s="620"/>
      <c r="F208" s="748"/>
      <c r="G208" s="756"/>
    </row>
    <row r="209" spans="1:8" ht="18" customHeight="1" thickBot="1" x14ac:dyDescent="0.3">
      <c r="A209" s="757"/>
      <c r="B209" s="817"/>
      <c r="C209" s="759"/>
      <c r="D209" s="759"/>
      <c r="E209" s="759"/>
      <c r="F209" s="760"/>
      <c r="G209" s="761"/>
    </row>
    <row r="210" spans="1:8" ht="15.75" x14ac:dyDescent="0.25">
      <c r="A210" s="466"/>
      <c r="B210" s="893" t="s">
        <v>626</v>
      </c>
      <c r="C210" s="818"/>
      <c r="D210" s="818"/>
      <c r="E210" s="818"/>
      <c r="F210" s="818"/>
      <c r="G210" s="819"/>
      <c r="H210" s="582"/>
    </row>
    <row r="211" spans="1:8" ht="15" customHeight="1" x14ac:dyDescent="0.25">
      <c r="A211" s="790" t="s">
        <v>601</v>
      </c>
      <c r="B211" s="718" t="s">
        <v>853</v>
      </c>
      <c r="C211" s="719" t="s">
        <v>1933</v>
      </c>
      <c r="D211" s="717">
        <v>100</v>
      </c>
      <c r="E211" s="717" t="s">
        <v>421</v>
      </c>
      <c r="F211" s="615">
        <v>9.57</v>
      </c>
      <c r="G211" s="791">
        <f t="shared" ref="G211:G219" si="9">F211*B$2</f>
        <v>647.31192900000008</v>
      </c>
    </row>
    <row r="212" spans="1:8" ht="15" customHeight="1" x14ac:dyDescent="0.25">
      <c r="A212" s="792" t="s">
        <v>602</v>
      </c>
      <c r="B212" s="721" t="s">
        <v>854</v>
      </c>
      <c r="C212" s="722" t="s">
        <v>1934</v>
      </c>
      <c r="D212" s="720">
        <v>100</v>
      </c>
      <c r="E212" s="720" t="s">
        <v>421</v>
      </c>
      <c r="F212" s="616">
        <v>17.600000000000001</v>
      </c>
      <c r="G212" s="793">
        <f t="shared" si="9"/>
        <v>1190.4587200000001</v>
      </c>
    </row>
    <row r="213" spans="1:8" ht="15" customHeight="1" x14ac:dyDescent="0.25">
      <c r="A213" s="790" t="s">
        <v>603</v>
      </c>
      <c r="B213" s="718" t="s">
        <v>855</v>
      </c>
      <c r="C213" s="719" t="s">
        <v>1935</v>
      </c>
      <c r="D213" s="717">
        <v>100</v>
      </c>
      <c r="E213" s="717" t="s">
        <v>421</v>
      </c>
      <c r="F213" s="615">
        <v>24.475000000000001</v>
      </c>
      <c r="G213" s="791">
        <f t="shared" si="9"/>
        <v>1655.4816575000002</v>
      </c>
    </row>
    <row r="214" spans="1:8" ht="15" customHeight="1" x14ac:dyDescent="0.25">
      <c r="A214" s="792" t="s">
        <v>837</v>
      </c>
      <c r="B214" s="721" t="s">
        <v>856</v>
      </c>
      <c r="C214" s="722" t="s">
        <v>1936</v>
      </c>
      <c r="D214" s="720">
        <v>100</v>
      </c>
      <c r="E214" s="720" t="s">
        <v>421</v>
      </c>
      <c r="F214" s="616">
        <v>18.315000000000001</v>
      </c>
      <c r="G214" s="793">
        <f t="shared" si="9"/>
        <v>1238.8211055000002</v>
      </c>
    </row>
    <row r="215" spans="1:8" ht="15" customHeight="1" x14ac:dyDescent="0.25">
      <c r="A215" s="790" t="s">
        <v>604</v>
      </c>
      <c r="B215" s="718" t="s">
        <v>857</v>
      </c>
      <c r="C215" s="719" t="s">
        <v>1937</v>
      </c>
      <c r="D215" s="717">
        <v>100</v>
      </c>
      <c r="E215" s="717" t="s">
        <v>421</v>
      </c>
      <c r="F215" s="615">
        <v>32.67</v>
      </c>
      <c r="G215" s="791">
        <f t="shared" si="9"/>
        <v>2209.7889990000003</v>
      </c>
    </row>
    <row r="216" spans="1:8" ht="15" customHeight="1" x14ac:dyDescent="0.25">
      <c r="A216" s="792" t="s">
        <v>605</v>
      </c>
      <c r="B216" s="721" t="s">
        <v>858</v>
      </c>
      <c r="C216" s="722" t="s">
        <v>1938</v>
      </c>
      <c r="D216" s="720">
        <v>100</v>
      </c>
      <c r="E216" s="720" t="s">
        <v>421</v>
      </c>
      <c r="F216" s="616">
        <v>29.37</v>
      </c>
      <c r="G216" s="793">
        <f t="shared" si="9"/>
        <v>1986.5779890000001</v>
      </c>
    </row>
    <row r="217" spans="1:8" ht="15" customHeight="1" x14ac:dyDescent="0.25">
      <c r="A217" s="790" t="s">
        <v>606</v>
      </c>
      <c r="B217" s="718" t="s">
        <v>859</v>
      </c>
      <c r="C217" s="719" t="s">
        <v>1939</v>
      </c>
      <c r="D217" s="717">
        <v>100</v>
      </c>
      <c r="E217" s="717" t="s">
        <v>421</v>
      </c>
      <c r="F217" s="615">
        <v>48.95</v>
      </c>
      <c r="G217" s="791">
        <f t="shared" si="9"/>
        <v>3310.9633150000004</v>
      </c>
    </row>
    <row r="218" spans="1:8" ht="15" customHeight="1" x14ac:dyDescent="0.25">
      <c r="A218" s="792" t="s">
        <v>607</v>
      </c>
      <c r="B218" s="721" t="s">
        <v>860</v>
      </c>
      <c r="C218" s="722" t="s">
        <v>1940</v>
      </c>
      <c r="D218" s="720">
        <v>100</v>
      </c>
      <c r="E218" s="720" t="s">
        <v>421</v>
      </c>
      <c r="F218" s="616">
        <v>49.940000000000005</v>
      </c>
      <c r="G218" s="793">
        <f t="shared" si="9"/>
        <v>3377.9266180000004</v>
      </c>
    </row>
    <row r="219" spans="1:8" ht="15" customHeight="1" x14ac:dyDescent="0.25">
      <c r="A219" s="790" t="s">
        <v>608</v>
      </c>
      <c r="B219" s="718" t="s">
        <v>861</v>
      </c>
      <c r="C219" s="719" t="s">
        <v>1941</v>
      </c>
      <c r="D219" s="717">
        <v>100</v>
      </c>
      <c r="E219" s="717" t="s">
        <v>421</v>
      </c>
      <c r="F219" s="615">
        <v>61.27000000000001</v>
      </c>
      <c r="G219" s="791">
        <f t="shared" si="9"/>
        <v>4144.2844190000014</v>
      </c>
    </row>
    <row r="220" spans="1:8" x14ac:dyDescent="0.25">
      <c r="A220" s="720"/>
      <c r="B220" s="721"/>
      <c r="C220" s="722"/>
      <c r="D220" s="720"/>
      <c r="E220" s="720"/>
      <c r="F220" s="616"/>
      <c r="G220" s="793"/>
    </row>
    <row r="221" spans="1:8" ht="15.75" x14ac:dyDescent="0.25">
      <c r="A221" s="295"/>
      <c r="B221" s="892" t="s">
        <v>627</v>
      </c>
      <c r="C221" s="820"/>
      <c r="D221" s="820"/>
      <c r="E221" s="820"/>
      <c r="F221" s="820"/>
      <c r="G221" s="821"/>
      <c r="H221" s="583"/>
    </row>
    <row r="222" spans="1:8" ht="15" customHeight="1" x14ac:dyDescent="0.25">
      <c r="A222" s="790" t="s">
        <v>609</v>
      </c>
      <c r="B222" s="718" t="s">
        <v>618</v>
      </c>
      <c r="C222" s="719" t="s">
        <v>1933</v>
      </c>
      <c r="D222" s="717">
        <v>100</v>
      </c>
      <c r="E222" s="717" t="s">
        <v>421</v>
      </c>
      <c r="F222" s="615">
        <v>11.330000000000002</v>
      </c>
      <c r="G222" s="791">
        <f t="shared" ref="G222:G229" si="10">F222*B$2</f>
        <v>766.35780100000022</v>
      </c>
    </row>
    <row r="223" spans="1:8" ht="15" customHeight="1" x14ac:dyDescent="0.25">
      <c r="A223" s="792" t="s">
        <v>610</v>
      </c>
      <c r="B223" s="721" t="s">
        <v>619</v>
      </c>
      <c r="C223" s="722" t="s">
        <v>1934</v>
      </c>
      <c r="D223" s="720">
        <v>100</v>
      </c>
      <c r="E223" s="720" t="s">
        <v>421</v>
      </c>
      <c r="F223" s="616">
        <v>20.955000000000002</v>
      </c>
      <c r="G223" s="793">
        <f t="shared" si="10"/>
        <v>1417.3899135000001</v>
      </c>
    </row>
    <row r="224" spans="1:8" ht="15" customHeight="1" x14ac:dyDescent="0.25">
      <c r="A224" s="790" t="s">
        <v>611</v>
      </c>
      <c r="B224" s="718" t="s">
        <v>620</v>
      </c>
      <c r="C224" s="719" t="s">
        <v>1935</v>
      </c>
      <c r="D224" s="717">
        <v>100</v>
      </c>
      <c r="E224" s="717" t="s">
        <v>421</v>
      </c>
      <c r="F224" s="615">
        <v>29.150000000000002</v>
      </c>
      <c r="G224" s="791">
        <f t="shared" si="10"/>
        <v>1971.6972550000003</v>
      </c>
    </row>
    <row r="225" spans="1:8" ht="15" customHeight="1" x14ac:dyDescent="0.25">
      <c r="A225" s="792" t="s">
        <v>612</v>
      </c>
      <c r="B225" s="721" t="s">
        <v>621</v>
      </c>
      <c r="C225" s="722" t="s">
        <v>1938</v>
      </c>
      <c r="D225" s="720">
        <v>100</v>
      </c>
      <c r="E225" s="720" t="s">
        <v>421</v>
      </c>
      <c r="F225" s="616">
        <v>34.980000000000004</v>
      </c>
      <c r="G225" s="793">
        <f t="shared" si="10"/>
        <v>2366.0367060000003</v>
      </c>
    </row>
    <row r="226" spans="1:8" ht="15" customHeight="1" x14ac:dyDescent="0.25">
      <c r="A226" s="790" t="s">
        <v>613</v>
      </c>
      <c r="B226" s="718" t="s">
        <v>622</v>
      </c>
      <c r="C226" s="719" t="s">
        <v>1937</v>
      </c>
      <c r="D226" s="717">
        <v>100</v>
      </c>
      <c r="E226" s="717" t="s">
        <v>421</v>
      </c>
      <c r="F226" s="615">
        <v>38.83</v>
      </c>
      <c r="G226" s="791">
        <f t="shared" si="10"/>
        <v>2626.4495510000002</v>
      </c>
    </row>
    <row r="227" spans="1:8" ht="15" customHeight="1" x14ac:dyDescent="0.25">
      <c r="A227" s="792" t="s">
        <v>614</v>
      </c>
      <c r="B227" s="721" t="s">
        <v>623</v>
      </c>
      <c r="C227" s="722" t="s">
        <v>1939</v>
      </c>
      <c r="D227" s="720">
        <v>100</v>
      </c>
      <c r="E227" s="720" t="s">
        <v>421</v>
      </c>
      <c r="F227" s="616">
        <v>58.300000000000004</v>
      </c>
      <c r="G227" s="793">
        <f t="shared" si="10"/>
        <v>3943.3945100000005</v>
      </c>
    </row>
    <row r="228" spans="1:8" ht="15" customHeight="1" x14ac:dyDescent="0.25">
      <c r="A228" s="790" t="s">
        <v>615</v>
      </c>
      <c r="B228" s="718" t="s">
        <v>624</v>
      </c>
      <c r="C228" s="719" t="s">
        <v>1940</v>
      </c>
      <c r="D228" s="717">
        <v>100</v>
      </c>
      <c r="E228" s="717" t="s">
        <v>421</v>
      </c>
      <c r="F228" s="615">
        <v>59.510000000000005</v>
      </c>
      <c r="G228" s="791">
        <f t="shared" si="10"/>
        <v>4025.2385470000008</v>
      </c>
    </row>
    <row r="229" spans="1:8" ht="15" customHeight="1" x14ac:dyDescent="0.25">
      <c r="A229" s="792" t="s">
        <v>616</v>
      </c>
      <c r="B229" s="721" t="s">
        <v>625</v>
      </c>
      <c r="C229" s="722" t="s">
        <v>1941</v>
      </c>
      <c r="D229" s="720">
        <v>100</v>
      </c>
      <c r="E229" s="720" t="s">
        <v>421</v>
      </c>
      <c r="F229" s="616">
        <v>73.095000000000013</v>
      </c>
      <c r="G229" s="793">
        <f t="shared" si="10"/>
        <v>4944.1238715000009</v>
      </c>
    </row>
    <row r="230" spans="1:8" x14ac:dyDescent="0.25">
      <c r="A230" s="720"/>
      <c r="B230" s="721"/>
      <c r="C230" s="722"/>
      <c r="D230" s="720"/>
      <c r="E230" s="720"/>
      <c r="F230" s="616"/>
      <c r="G230" s="793"/>
    </row>
    <row r="231" spans="1:8" ht="15.75" x14ac:dyDescent="0.25">
      <c r="A231" s="295"/>
      <c r="B231" s="891" t="s">
        <v>628</v>
      </c>
      <c r="C231" s="822"/>
      <c r="D231" s="822"/>
      <c r="E231" s="822"/>
      <c r="F231" s="822"/>
      <c r="G231" s="823"/>
      <c r="H231" s="584"/>
    </row>
    <row r="232" spans="1:8" ht="15" customHeight="1" thickBot="1" x14ac:dyDescent="0.3">
      <c r="A232" s="824" t="s">
        <v>617</v>
      </c>
      <c r="B232" s="825" t="s">
        <v>629</v>
      </c>
      <c r="C232" s="826" t="s">
        <v>1942</v>
      </c>
      <c r="D232" s="827">
        <v>100</v>
      </c>
      <c r="E232" s="827" t="s">
        <v>421</v>
      </c>
      <c r="F232" s="828">
        <v>49.5</v>
      </c>
      <c r="G232" s="829">
        <f>F232*B2</f>
        <v>3348.1651500000003</v>
      </c>
    </row>
    <row r="233" spans="1:8" x14ac:dyDescent="0.25">
      <c r="A233" s="830"/>
      <c r="B233" s="831"/>
      <c r="C233" s="832"/>
      <c r="D233" s="833"/>
      <c r="E233" s="833"/>
      <c r="F233" s="834"/>
      <c r="G233" s="835"/>
    </row>
    <row r="234" spans="1:8" ht="15.75" x14ac:dyDescent="0.25">
      <c r="A234" s="755"/>
      <c r="B234" s="816" t="s">
        <v>1872</v>
      </c>
      <c r="C234" s="620"/>
      <c r="D234" s="620"/>
      <c r="E234" s="620"/>
      <c r="F234" s="748"/>
      <c r="G234" s="756"/>
    </row>
    <row r="235" spans="1:8" ht="16.5" thickBot="1" x14ac:dyDescent="0.3">
      <c r="A235" s="757"/>
      <c r="B235" s="817"/>
      <c r="C235" s="759"/>
      <c r="D235" s="759"/>
      <c r="E235" s="759"/>
      <c r="F235" s="760"/>
      <c r="G235" s="761"/>
    </row>
    <row r="236" spans="1:8" x14ac:dyDescent="0.25">
      <c r="A236" s="466"/>
      <c r="B236" s="894" t="s">
        <v>558</v>
      </c>
      <c r="C236" s="837"/>
      <c r="D236" s="837"/>
      <c r="E236" s="837"/>
      <c r="F236" s="837"/>
      <c r="G236" s="838"/>
    </row>
    <row r="237" spans="1:8" ht="45" customHeight="1" x14ac:dyDescent="0.25">
      <c r="A237" s="895">
        <v>10852</v>
      </c>
      <c r="B237" s="723" t="s">
        <v>1943</v>
      </c>
      <c r="C237" s="588"/>
      <c r="D237" s="610"/>
      <c r="E237" s="588" t="s">
        <v>421</v>
      </c>
      <c r="F237" s="612"/>
      <c r="G237" s="794">
        <v>267.18119999999999</v>
      </c>
    </row>
    <row r="238" spans="1:8" ht="30" customHeight="1" x14ac:dyDescent="0.25">
      <c r="A238" s="772">
        <v>10850</v>
      </c>
      <c r="B238" s="724" t="s">
        <v>1944</v>
      </c>
      <c r="C238" s="594"/>
      <c r="D238" s="601"/>
      <c r="E238" s="594" t="s">
        <v>421</v>
      </c>
      <c r="F238" s="593"/>
      <c r="G238" s="795">
        <v>555.98400000000004</v>
      </c>
    </row>
    <row r="239" spans="1:8" ht="30" customHeight="1" x14ac:dyDescent="0.25">
      <c r="A239" s="770">
        <v>10851</v>
      </c>
      <c r="B239" s="723" t="s">
        <v>1945</v>
      </c>
      <c r="C239" s="588"/>
      <c r="D239" s="610"/>
      <c r="E239" s="588" t="s">
        <v>421</v>
      </c>
      <c r="F239" s="612"/>
      <c r="G239" s="794">
        <v>518.91840000000002</v>
      </c>
    </row>
    <row r="240" spans="1:8" ht="45" customHeight="1" x14ac:dyDescent="0.25">
      <c r="A240" s="772">
        <v>10855</v>
      </c>
      <c r="B240" s="724" t="s">
        <v>1946</v>
      </c>
      <c r="C240" s="594"/>
      <c r="D240" s="601"/>
      <c r="E240" s="594" t="s">
        <v>421</v>
      </c>
      <c r="F240" s="593"/>
      <c r="G240" s="795">
        <v>75.675600000000003</v>
      </c>
    </row>
    <row r="241" spans="1:7" ht="30" customHeight="1" x14ac:dyDescent="0.25">
      <c r="A241" s="770">
        <v>10853</v>
      </c>
      <c r="B241" s="723" t="s">
        <v>1947</v>
      </c>
      <c r="C241" s="588"/>
      <c r="D241" s="610"/>
      <c r="E241" s="588" t="s">
        <v>421</v>
      </c>
      <c r="F241" s="612"/>
      <c r="G241" s="794">
        <v>129.7296</v>
      </c>
    </row>
    <row r="242" spans="1:7" ht="30" customHeight="1" x14ac:dyDescent="0.25">
      <c r="A242" s="772">
        <v>10854</v>
      </c>
      <c r="B242" s="724" t="s">
        <v>1948</v>
      </c>
      <c r="C242" s="594"/>
      <c r="D242" s="601"/>
      <c r="E242" s="594" t="s">
        <v>421</v>
      </c>
      <c r="F242" s="593"/>
      <c r="G242" s="795">
        <v>115.83000000000001</v>
      </c>
    </row>
    <row r="243" spans="1:7" x14ac:dyDescent="0.25">
      <c r="A243" s="594"/>
      <c r="B243" s="724"/>
      <c r="C243" s="594"/>
      <c r="D243" s="601"/>
      <c r="E243" s="594"/>
      <c r="F243" s="593"/>
      <c r="G243" s="795"/>
    </row>
    <row r="244" spans="1:7" x14ac:dyDescent="0.25">
      <c r="A244" s="295"/>
      <c r="B244" s="839" t="s">
        <v>559</v>
      </c>
      <c r="C244" s="839"/>
      <c r="D244" s="839"/>
      <c r="E244" s="839"/>
      <c r="F244" s="839"/>
      <c r="G244" s="840"/>
    </row>
    <row r="245" spans="1:7" ht="30" customHeight="1" x14ac:dyDescent="0.25">
      <c r="A245" s="770">
        <v>10849</v>
      </c>
      <c r="B245" s="723" t="s">
        <v>1949</v>
      </c>
      <c r="C245" s="588"/>
      <c r="D245" s="610"/>
      <c r="E245" s="588" t="s">
        <v>421</v>
      </c>
      <c r="F245" s="612"/>
      <c r="G245" s="794">
        <v>273.35880000000003</v>
      </c>
    </row>
    <row r="246" spans="1:7" ht="30" customHeight="1" x14ac:dyDescent="0.25">
      <c r="A246" s="772">
        <v>10848</v>
      </c>
      <c r="B246" s="724" t="s">
        <v>1950</v>
      </c>
      <c r="C246" s="594"/>
      <c r="D246" s="601"/>
      <c r="E246" s="594" t="s">
        <v>421</v>
      </c>
      <c r="F246" s="593"/>
      <c r="G246" s="795">
        <v>702.702</v>
      </c>
    </row>
    <row r="247" spans="1:7" ht="30" customHeight="1" thickBot="1" x14ac:dyDescent="0.3">
      <c r="A247" s="796">
        <v>10847</v>
      </c>
      <c r="B247" s="797" t="s">
        <v>1951</v>
      </c>
      <c r="C247" s="739"/>
      <c r="D247" s="798"/>
      <c r="E247" s="739" t="s">
        <v>421</v>
      </c>
      <c r="F247" s="799"/>
      <c r="G247" s="800">
        <v>824.70960000000002</v>
      </c>
    </row>
    <row r="249" spans="1:7" x14ac:dyDescent="0.25">
      <c r="B249" s="305" t="s">
        <v>5</v>
      </c>
    </row>
  </sheetData>
  <mergeCells count="6">
    <mergeCell ref="A205:G206"/>
    <mergeCell ref="A146:G147"/>
    <mergeCell ref="F1:G1"/>
    <mergeCell ref="F2:G2"/>
    <mergeCell ref="F3:G3"/>
    <mergeCell ref="C1:E4"/>
  </mergeCells>
  <hyperlinks>
    <hyperlink ref="F3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336"/>
  <sheetViews>
    <sheetView zoomScaleNormal="100" workbookViewId="0">
      <pane ySplit="4" topLeftCell="A244" activePane="bottomLeft" state="frozen"/>
      <selection pane="bottomLeft" activeCell="B252" sqref="B252:D252"/>
    </sheetView>
  </sheetViews>
  <sheetFormatPr defaultRowHeight="15" x14ac:dyDescent="0.25"/>
  <cols>
    <col min="1" max="1" width="6.7109375" customWidth="1"/>
    <col min="2" max="2" width="16.28515625" customWidth="1"/>
    <col min="3" max="3" width="21" customWidth="1"/>
    <col min="4" max="4" width="54.42578125" customWidth="1"/>
    <col min="5" max="5" width="8.42578125" style="1" customWidth="1"/>
    <col min="6" max="6" width="6.42578125" customWidth="1"/>
    <col min="7" max="7" width="10.42578125" customWidth="1"/>
    <col min="8" max="8" width="8" customWidth="1"/>
    <col min="9" max="9" width="7.5703125" customWidth="1"/>
  </cols>
  <sheetData>
    <row r="1" spans="1:9" ht="12.75" customHeight="1" x14ac:dyDescent="0.25">
      <c r="A1" s="1069"/>
      <c r="B1" s="1070"/>
      <c r="C1" s="1070"/>
      <c r="D1" s="1081" t="s">
        <v>1390</v>
      </c>
      <c r="E1" s="1081"/>
      <c r="F1" s="1076" t="s">
        <v>1</v>
      </c>
      <c r="G1" s="1076"/>
      <c r="H1" s="1076"/>
      <c r="I1" s="1077"/>
    </row>
    <row r="2" spans="1:9" ht="12.75" customHeight="1" x14ac:dyDescent="0.25">
      <c r="A2" s="1071"/>
      <c r="B2" s="1072"/>
      <c r="C2" s="1072"/>
      <c r="D2" s="1082"/>
      <c r="E2" s="1082"/>
      <c r="F2" s="1078" t="s">
        <v>0</v>
      </c>
      <c r="G2" s="1078"/>
      <c r="H2" s="1078"/>
      <c r="I2" s="1079"/>
    </row>
    <row r="3" spans="1:9" ht="12.75" customHeight="1" x14ac:dyDescent="0.25">
      <c r="A3" s="1071"/>
      <c r="B3" s="1072"/>
      <c r="C3" s="1072"/>
      <c r="D3" s="1082"/>
      <c r="E3" s="1082"/>
      <c r="F3" s="1080" t="s">
        <v>2</v>
      </c>
      <c r="G3" s="1080"/>
      <c r="H3" s="1078"/>
      <c r="I3" s="1079"/>
    </row>
    <row r="4" spans="1:9" ht="15" customHeight="1" thickBot="1" x14ac:dyDescent="0.3">
      <c r="A4" s="1071"/>
      <c r="B4" s="1072"/>
      <c r="C4" s="1072"/>
      <c r="D4" s="1083"/>
      <c r="E4" s="1083"/>
      <c r="F4" s="60"/>
      <c r="G4" s="60"/>
      <c r="H4" s="181"/>
      <c r="I4" s="182"/>
    </row>
    <row r="5" spans="1:9" ht="32.25" customHeight="1" thickBot="1" x14ac:dyDescent="0.3">
      <c r="A5" s="1084" t="s">
        <v>2011</v>
      </c>
      <c r="B5" s="1085"/>
      <c r="C5" s="1085"/>
      <c r="D5" s="1085"/>
      <c r="E5" s="1085"/>
      <c r="F5" s="1085"/>
      <c r="G5" s="1085"/>
      <c r="H5" s="1085"/>
      <c r="I5" s="1086"/>
    </row>
    <row r="6" spans="1:9" ht="32.25" customHeight="1" x14ac:dyDescent="0.25">
      <c r="A6" s="1003" t="s">
        <v>345</v>
      </c>
      <c r="B6" s="1004" t="s">
        <v>1867</v>
      </c>
      <c r="C6" s="1004" t="s">
        <v>344</v>
      </c>
      <c r="D6" s="1004" t="s">
        <v>343</v>
      </c>
      <c r="E6" s="1004" t="s">
        <v>342</v>
      </c>
      <c r="F6" s="1004" t="s">
        <v>341</v>
      </c>
      <c r="G6" s="1004" t="s">
        <v>1859</v>
      </c>
      <c r="H6" s="1004" t="s">
        <v>2027</v>
      </c>
      <c r="I6" s="1005" t="s">
        <v>340</v>
      </c>
    </row>
    <row r="7" spans="1:9" s="305" customFormat="1" ht="15" customHeight="1" x14ac:dyDescent="0.25">
      <c r="A7" s="1013">
        <v>1</v>
      </c>
      <c r="B7" s="1006">
        <v>2.1570070000000001</v>
      </c>
      <c r="C7" s="1007" t="s">
        <v>1564</v>
      </c>
      <c r="D7" s="1011" t="s">
        <v>2012</v>
      </c>
      <c r="E7" s="1014" t="s">
        <v>6</v>
      </c>
      <c r="F7" s="1008"/>
      <c r="G7" s="1009">
        <v>0.18</v>
      </c>
      <c r="H7" s="1010">
        <f>2.23</f>
        <v>2.23</v>
      </c>
      <c r="I7" s="1012"/>
    </row>
    <row r="8" spans="1:9" s="305" customFormat="1" ht="15" customHeight="1" x14ac:dyDescent="0.25">
      <c r="A8" s="1015">
        <v>2</v>
      </c>
      <c r="B8" s="1016">
        <v>2.1570140000000002</v>
      </c>
      <c r="C8" s="1017" t="s">
        <v>1565</v>
      </c>
      <c r="D8" s="1018" t="s">
        <v>2013</v>
      </c>
      <c r="E8" s="1019" t="s">
        <v>6</v>
      </c>
      <c r="F8" s="1020"/>
      <c r="G8" s="1021">
        <v>0.18</v>
      </c>
      <c r="H8" s="1022">
        <f>3.12</f>
        <v>3.12</v>
      </c>
      <c r="I8" s="1023"/>
    </row>
    <row r="9" spans="1:9" s="305" customFormat="1" ht="15" customHeight="1" x14ac:dyDescent="0.25">
      <c r="A9" s="1013">
        <v>3</v>
      </c>
      <c r="B9" s="1006">
        <v>2.157016</v>
      </c>
      <c r="C9" s="1007" t="s">
        <v>1566</v>
      </c>
      <c r="D9" s="1011" t="s">
        <v>2014</v>
      </c>
      <c r="E9" s="1014" t="s">
        <v>6</v>
      </c>
      <c r="F9" s="1008"/>
      <c r="G9" s="1009">
        <v>0.18</v>
      </c>
      <c r="H9" s="1010">
        <f>3.03</f>
        <v>3.03</v>
      </c>
      <c r="I9" s="1012"/>
    </row>
    <row r="10" spans="1:9" s="305" customFormat="1" ht="15" customHeight="1" x14ac:dyDescent="0.25">
      <c r="A10" s="1015">
        <v>4</v>
      </c>
      <c r="B10" s="1016">
        <v>2.1570130000000001</v>
      </c>
      <c r="C10" s="1017" t="s">
        <v>1567</v>
      </c>
      <c r="D10" s="1018" t="s">
        <v>2015</v>
      </c>
      <c r="E10" s="1019" t="s">
        <v>6</v>
      </c>
      <c r="F10" s="1020"/>
      <c r="G10" s="1021">
        <v>0.18</v>
      </c>
      <c r="H10" s="1022">
        <f>3.39</f>
        <v>3.39</v>
      </c>
      <c r="I10" s="1023"/>
    </row>
    <row r="11" spans="1:9" s="305" customFormat="1" ht="15" customHeight="1" x14ac:dyDescent="0.25">
      <c r="A11" s="1013">
        <v>5</v>
      </c>
      <c r="B11" s="1006">
        <v>2.1570049999999998</v>
      </c>
      <c r="C11" s="1007" t="s">
        <v>1568</v>
      </c>
      <c r="D11" s="1011" t="s">
        <v>2016</v>
      </c>
      <c r="E11" s="1014" t="s">
        <v>6</v>
      </c>
      <c r="F11" s="1008"/>
      <c r="G11" s="1009">
        <v>0.18</v>
      </c>
      <c r="H11" s="1010">
        <f>5</f>
        <v>5</v>
      </c>
      <c r="I11" s="1012"/>
    </row>
    <row r="12" spans="1:9" s="305" customFormat="1" ht="15" customHeight="1" x14ac:dyDescent="0.25">
      <c r="A12" s="1015">
        <v>6</v>
      </c>
      <c r="B12" s="1016">
        <v>2.1570100000000001</v>
      </c>
      <c r="C12" s="1017" t="s">
        <v>1569</v>
      </c>
      <c r="D12" s="1018" t="s">
        <v>2017</v>
      </c>
      <c r="E12" s="1019" t="s">
        <v>6</v>
      </c>
      <c r="F12" s="1020"/>
      <c r="G12" s="1021">
        <v>0.18</v>
      </c>
      <c r="H12" s="1022">
        <f>19.64</f>
        <v>19.64</v>
      </c>
      <c r="I12" s="1023"/>
    </row>
    <row r="13" spans="1:9" s="305" customFormat="1" ht="15" customHeight="1" x14ac:dyDescent="0.25">
      <c r="A13" s="1013">
        <v>7</v>
      </c>
      <c r="B13" s="1006">
        <v>2.1570119999999999</v>
      </c>
      <c r="C13" s="1007" t="s">
        <v>1570</v>
      </c>
      <c r="D13" s="1011" t="s">
        <v>2018</v>
      </c>
      <c r="E13" s="1014" t="s">
        <v>6</v>
      </c>
      <c r="F13" s="1008"/>
      <c r="G13" s="1009">
        <v>0.18</v>
      </c>
      <c r="H13" s="1010">
        <f>6.96</f>
        <v>6.96</v>
      </c>
      <c r="I13" s="1012"/>
    </row>
    <row r="14" spans="1:9" s="305" customFormat="1" ht="15" customHeight="1" x14ac:dyDescent="0.25">
      <c r="A14" s="1015">
        <v>8</v>
      </c>
      <c r="B14" s="1016">
        <v>2.1570230000000001</v>
      </c>
      <c r="C14" s="1017" t="s">
        <v>1571</v>
      </c>
      <c r="D14" s="1018" t="s">
        <v>2019</v>
      </c>
      <c r="E14" s="1019" t="s">
        <v>6</v>
      </c>
      <c r="F14" s="1020"/>
      <c r="G14" s="1021">
        <v>0.18</v>
      </c>
      <c r="H14" s="1022">
        <f>7.32</f>
        <v>7.32</v>
      </c>
      <c r="I14" s="1023"/>
    </row>
    <row r="15" spans="1:9" s="305" customFormat="1" ht="15" customHeight="1" x14ac:dyDescent="0.25">
      <c r="A15" s="1013">
        <v>9</v>
      </c>
      <c r="B15" s="1006">
        <v>2.157025</v>
      </c>
      <c r="C15" s="1007" t="s">
        <v>1572</v>
      </c>
      <c r="D15" s="1011" t="s">
        <v>2020</v>
      </c>
      <c r="E15" s="1014" t="s">
        <v>6</v>
      </c>
      <c r="F15" s="1008"/>
      <c r="G15" s="1009">
        <v>0.18</v>
      </c>
      <c r="H15" s="1010">
        <f>13.39</f>
        <v>13.39</v>
      </c>
      <c r="I15" s="1012"/>
    </row>
    <row r="16" spans="1:9" s="305" customFormat="1" ht="15" customHeight="1" x14ac:dyDescent="0.25">
      <c r="A16" s="1015">
        <v>10</v>
      </c>
      <c r="B16" s="1016">
        <v>2.1570170000000002</v>
      </c>
      <c r="C16" s="1017" t="s">
        <v>1573</v>
      </c>
      <c r="D16" s="1018" t="s">
        <v>2021</v>
      </c>
      <c r="E16" s="1019" t="s">
        <v>6</v>
      </c>
      <c r="F16" s="1020"/>
      <c r="G16" s="1021">
        <v>0.18</v>
      </c>
      <c r="H16" s="1022">
        <f>12.32</f>
        <v>12.32</v>
      </c>
      <c r="I16" s="1023"/>
    </row>
    <row r="17" spans="1:9" s="305" customFormat="1" ht="15" customHeight="1" x14ac:dyDescent="0.25">
      <c r="A17" s="1013">
        <v>11</v>
      </c>
      <c r="B17" s="1006">
        <v>2.1570299999999998</v>
      </c>
      <c r="C17" s="1007" t="s">
        <v>1574</v>
      </c>
      <c r="D17" s="1011" t="s">
        <v>2022</v>
      </c>
      <c r="E17" s="1014" t="s">
        <v>63</v>
      </c>
      <c r="F17" s="1008"/>
      <c r="G17" s="1009">
        <v>0.18</v>
      </c>
      <c r="H17" s="1010">
        <f>7.32</f>
        <v>7.32</v>
      </c>
      <c r="I17" s="1012"/>
    </row>
    <row r="18" spans="1:9" s="305" customFormat="1" ht="15" customHeight="1" x14ac:dyDescent="0.25">
      <c r="A18" s="1015">
        <v>12</v>
      </c>
      <c r="B18" s="1016">
        <v>2.1570260000000001</v>
      </c>
      <c r="C18" s="1017" t="s">
        <v>1575</v>
      </c>
      <c r="D18" s="1018" t="s">
        <v>2023</v>
      </c>
      <c r="E18" s="1019" t="s">
        <v>6</v>
      </c>
      <c r="F18" s="1020"/>
      <c r="G18" s="1021">
        <v>0.18</v>
      </c>
      <c r="H18" s="1022">
        <f>3.57</f>
        <v>3.57</v>
      </c>
      <c r="I18" s="1023"/>
    </row>
    <row r="19" spans="1:9" s="305" customFormat="1" ht="15" customHeight="1" x14ac:dyDescent="0.25">
      <c r="A19" s="1013">
        <v>13</v>
      </c>
      <c r="B19" s="1006">
        <v>2.157035</v>
      </c>
      <c r="C19" s="1007" t="s">
        <v>1576</v>
      </c>
      <c r="D19" s="1011" t="s">
        <v>2024</v>
      </c>
      <c r="E19" s="1014" t="s">
        <v>6</v>
      </c>
      <c r="F19" s="1008"/>
      <c r="G19" s="1009">
        <v>0.18</v>
      </c>
      <c r="H19" s="1010">
        <f>4.82</f>
        <v>4.82</v>
      </c>
      <c r="I19" s="1012"/>
    </row>
    <row r="20" spans="1:9" s="305" customFormat="1" ht="15" customHeight="1" thickBot="1" x14ac:dyDescent="0.3">
      <c r="A20" s="1015">
        <v>14</v>
      </c>
      <c r="B20" s="1016">
        <v>2.1570360000000002</v>
      </c>
      <c r="C20" s="1017" t="s">
        <v>1577</v>
      </c>
      <c r="D20" s="1018" t="s">
        <v>2025</v>
      </c>
      <c r="E20" s="1019" t="s">
        <v>6</v>
      </c>
      <c r="F20" s="1020"/>
      <c r="G20" s="1021">
        <v>0.18</v>
      </c>
      <c r="H20" s="1022">
        <f>8.93</f>
        <v>8.93</v>
      </c>
      <c r="I20" s="1023"/>
    </row>
    <row r="21" spans="1:9" ht="16.5" thickBot="1" x14ac:dyDescent="0.3">
      <c r="A21" s="1087" t="s">
        <v>2026</v>
      </c>
      <c r="B21" s="1088"/>
      <c r="C21" s="1088"/>
      <c r="D21" s="1088"/>
      <c r="E21" s="1088"/>
      <c r="F21" s="1088"/>
      <c r="G21" s="1088"/>
      <c r="H21" s="1088"/>
      <c r="I21" s="1089"/>
    </row>
    <row r="22" spans="1:9" ht="32.25" customHeight="1" x14ac:dyDescent="0.25">
      <c r="A22" s="1003" t="s">
        <v>345</v>
      </c>
      <c r="B22" s="1004" t="s">
        <v>1867</v>
      </c>
      <c r="C22" s="1004" t="s">
        <v>344</v>
      </c>
      <c r="D22" s="1004" t="s">
        <v>343</v>
      </c>
      <c r="E22" s="1004" t="s">
        <v>342</v>
      </c>
      <c r="F22" s="1004" t="s">
        <v>341</v>
      </c>
      <c r="G22" s="1004" t="s">
        <v>1859</v>
      </c>
      <c r="H22" s="1004" t="s">
        <v>2028</v>
      </c>
      <c r="I22" s="1005" t="s">
        <v>340</v>
      </c>
    </row>
    <row r="23" spans="1:9" s="305" customFormat="1" ht="15" customHeight="1" x14ac:dyDescent="0.25">
      <c r="A23" s="1013">
        <v>16</v>
      </c>
      <c r="B23" s="1006" t="s">
        <v>339</v>
      </c>
      <c r="C23" s="1007" t="s">
        <v>338</v>
      </c>
      <c r="D23" s="1011" t="s">
        <v>337</v>
      </c>
      <c r="E23" s="1014" t="s">
        <v>63</v>
      </c>
      <c r="F23" s="1008">
        <v>1.5</v>
      </c>
      <c r="G23" s="1009">
        <v>0.1</v>
      </c>
      <c r="H23" s="1010">
        <v>26.908200000000001</v>
      </c>
      <c r="I23" s="1012">
        <v>119</v>
      </c>
    </row>
    <row r="24" spans="1:9" s="305" customFormat="1" ht="15" customHeight="1" x14ac:dyDescent="0.25">
      <c r="A24" s="1015">
        <v>17</v>
      </c>
      <c r="B24" s="1016" t="s">
        <v>630</v>
      </c>
      <c r="C24" s="1017" t="s">
        <v>631</v>
      </c>
      <c r="D24" s="1018"/>
      <c r="E24" s="1019" t="s">
        <v>63</v>
      </c>
      <c r="F24" s="1020">
        <v>1.5</v>
      </c>
      <c r="G24" s="1021">
        <v>0.1</v>
      </c>
      <c r="H24" s="1022">
        <v>26.908200000000001</v>
      </c>
      <c r="I24" s="1023">
        <v>119</v>
      </c>
    </row>
    <row r="25" spans="1:9" s="305" customFormat="1" ht="15" customHeight="1" x14ac:dyDescent="0.25">
      <c r="A25" s="1013">
        <v>18</v>
      </c>
      <c r="B25" s="1006" t="s">
        <v>862</v>
      </c>
      <c r="C25" s="1007" t="s">
        <v>863</v>
      </c>
      <c r="D25" s="1011"/>
      <c r="E25" s="1014" t="s">
        <v>63</v>
      </c>
      <c r="F25" s="1008">
        <v>1.5</v>
      </c>
      <c r="G25" s="1009">
        <v>0.1</v>
      </c>
      <c r="H25" s="1010">
        <v>26.878499999999999</v>
      </c>
      <c r="I25" s="1012">
        <v>119</v>
      </c>
    </row>
    <row r="26" spans="1:9" s="305" customFormat="1" ht="15" customHeight="1" x14ac:dyDescent="0.25">
      <c r="A26" s="1015">
        <v>19</v>
      </c>
      <c r="B26" s="1016" t="s">
        <v>864</v>
      </c>
      <c r="C26" s="1017" t="s">
        <v>1172</v>
      </c>
      <c r="D26" s="1018"/>
      <c r="E26" s="1019" t="s">
        <v>63</v>
      </c>
      <c r="F26" s="1020">
        <v>1.25</v>
      </c>
      <c r="G26" s="1021">
        <v>0.1</v>
      </c>
      <c r="H26" s="1022">
        <v>22.433399999999999</v>
      </c>
      <c r="I26" s="1023">
        <v>119</v>
      </c>
    </row>
    <row r="27" spans="1:9" s="305" customFormat="1" ht="15" customHeight="1" x14ac:dyDescent="0.25">
      <c r="A27" s="1013">
        <v>20</v>
      </c>
      <c r="B27" s="1006">
        <v>4019</v>
      </c>
      <c r="C27" s="1007" t="s">
        <v>336</v>
      </c>
      <c r="D27" s="1011" t="s">
        <v>335</v>
      </c>
      <c r="E27" s="1014" t="s">
        <v>63</v>
      </c>
      <c r="F27" s="1008">
        <v>1.25</v>
      </c>
      <c r="G27" s="1009">
        <v>0.1</v>
      </c>
      <c r="H27" s="1010">
        <v>39.421799999999998</v>
      </c>
      <c r="I27" s="1012">
        <v>84</v>
      </c>
    </row>
    <row r="28" spans="1:9" s="305" customFormat="1" ht="15" customHeight="1" x14ac:dyDescent="0.25">
      <c r="A28" s="1015">
        <v>21</v>
      </c>
      <c r="B28" s="1016">
        <v>4020</v>
      </c>
      <c r="C28" s="1017" t="s">
        <v>334</v>
      </c>
      <c r="D28" s="1018" t="s">
        <v>333</v>
      </c>
      <c r="E28" s="1019" t="s">
        <v>63</v>
      </c>
      <c r="F28" s="1020">
        <v>1.5</v>
      </c>
      <c r="G28" s="1021">
        <v>0.1</v>
      </c>
      <c r="H28" s="1022">
        <v>47.302199999999999</v>
      </c>
      <c r="I28" s="1023">
        <v>75</v>
      </c>
    </row>
    <row r="29" spans="1:9" s="305" customFormat="1" ht="15" customHeight="1" x14ac:dyDescent="0.25">
      <c r="A29" s="1013">
        <v>22</v>
      </c>
      <c r="B29" s="1006">
        <v>4023</v>
      </c>
      <c r="C29" s="1007" t="s">
        <v>632</v>
      </c>
      <c r="D29" s="1011" t="s">
        <v>633</v>
      </c>
      <c r="E29" s="1014" t="s">
        <v>63</v>
      </c>
      <c r="F29" s="1008">
        <v>2.5</v>
      </c>
      <c r="G29" s="1009">
        <v>0.1</v>
      </c>
      <c r="H29" s="1010">
        <v>44.856900000000003</v>
      </c>
      <c r="I29" s="1012">
        <v>40</v>
      </c>
    </row>
    <row r="30" spans="1:9" s="305" customFormat="1" ht="15" customHeight="1" x14ac:dyDescent="0.25">
      <c r="A30" s="1015">
        <v>23</v>
      </c>
      <c r="B30" s="1016" t="s">
        <v>332</v>
      </c>
      <c r="C30" s="1017" t="s">
        <v>331</v>
      </c>
      <c r="D30" s="1018"/>
      <c r="E30" s="1019" t="s">
        <v>63</v>
      </c>
      <c r="F30" s="1020">
        <v>2.5</v>
      </c>
      <c r="G30" s="1021">
        <v>0.1</v>
      </c>
      <c r="H30" s="1022">
        <v>44.856900000000003</v>
      </c>
      <c r="I30" s="1023">
        <v>40</v>
      </c>
    </row>
    <row r="31" spans="1:9" s="305" customFormat="1" ht="15" customHeight="1" x14ac:dyDescent="0.25">
      <c r="A31" s="1013">
        <v>24</v>
      </c>
      <c r="B31" s="1006" t="s">
        <v>330</v>
      </c>
      <c r="C31" s="1007" t="s">
        <v>329</v>
      </c>
      <c r="D31" s="1011" t="s">
        <v>328</v>
      </c>
      <c r="E31" s="1014" t="s">
        <v>63</v>
      </c>
      <c r="F31" s="1008">
        <v>2.5</v>
      </c>
      <c r="G31" s="1009">
        <v>0.1</v>
      </c>
      <c r="H31" s="1010">
        <v>44.856900000000003</v>
      </c>
      <c r="I31" s="1012">
        <v>40</v>
      </c>
    </row>
    <row r="32" spans="1:9" s="305" customFormat="1" ht="15" customHeight="1" x14ac:dyDescent="0.25">
      <c r="A32" s="1015">
        <v>25</v>
      </c>
      <c r="B32" s="1016">
        <v>4024</v>
      </c>
      <c r="C32" s="1017" t="s">
        <v>634</v>
      </c>
      <c r="D32" s="1018" t="s">
        <v>635</v>
      </c>
      <c r="E32" s="1019" t="s">
        <v>63</v>
      </c>
      <c r="F32" s="1020">
        <v>1.1399999999999999</v>
      </c>
      <c r="G32" s="1021">
        <v>0.1</v>
      </c>
      <c r="H32" s="1022">
        <v>20.453399999999998</v>
      </c>
      <c r="I32" s="1023">
        <v>100</v>
      </c>
    </row>
    <row r="33" spans="1:9" s="305" customFormat="1" ht="15" customHeight="1" x14ac:dyDescent="0.25">
      <c r="A33" s="1013">
        <v>26</v>
      </c>
      <c r="B33" s="1006" t="s">
        <v>636</v>
      </c>
      <c r="C33" s="1007" t="s">
        <v>637</v>
      </c>
      <c r="D33" s="1011" t="s">
        <v>327</v>
      </c>
      <c r="E33" s="1014" t="s">
        <v>63</v>
      </c>
      <c r="F33" s="1008">
        <v>1.65</v>
      </c>
      <c r="G33" s="1009">
        <v>0.1</v>
      </c>
      <c r="H33" s="1010">
        <v>29.610900000000001</v>
      </c>
      <c r="I33" s="1012">
        <v>68</v>
      </c>
    </row>
    <row r="34" spans="1:9" s="305" customFormat="1" ht="15" customHeight="1" x14ac:dyDescent="0.25">
      <c r="A34" s="1015">
        <v>27</v>
      </c>
      <c r="B34" s="1016" t="s">
        <v>326</v>
      </c>
      <c r="C34" s="1017" t="s">
        <v>325</v>
      </c>
      <c r="D34" s="1018" t="s">
        <v>638</v>
      </c>
      <c r="E34" s="1019" t="s">
        <v>63</v>
      </c>
      <c r="F34" s="1020">
        <v>1.71</v>
      </c>
      <c r="G34" s="1021">
        <v>0.1</v>
      </c>
      <c r="H34" s="1022">
        <v>30.69</v>
      </c>
      <c r="I34" s="1023">
        <v>72</v>
      </c>
    </row>
    <row r="35" spans="1:9" s="305" customFormat="1" ht="15" customHeight="1" x14ac:dyDescent="0.25">
      <c r="A35" s="1013">
        <v>28</v>
      </c>
      <c r="B35" s="1006" t="s">
        <v>324</v>
      </c>
      <c r="C35" s="1007" t="s">
        <v>323</v>
      </c>
      <c r="D35" s="1011" t="s">
        <v>639</v>
      </c>
      <c r="E35" s="1014" t="s">
        <v>63</v>
      </c>
      <c r="F35" s="1008">
        <v>1.43</v>
      </c>
      <c r="G35" s="1009">
        <v>0.1</v>
      </c>
      <c r="H35" s="1010">
        <v>25.660800000000002</v>
      </c>
      <c r="I35" s="1012">
        <v>72</v>
      </c>
    </row>
    <row r="36" spans="1:9" s="305" customFormat="1" ht="15" customHeight="1" x14ac:dyDescent="0.25">
      <c r="A36" s="1015">
        <v>29</v>
      </c>
      <c r="B36" s="1016" t="s">
        <v>322</v>
      </c>
      <c r="C36" s="1017" t="s">
        <v>640</v>
      </c>
      <c r="D36" s="1018" t="s">
        <v>639</v>
      </c>
      <c r="E36" s="1019" t="s">
        <v>63</v>
      </c>
      <c r="F36" s="1020">
        <v>1.31</v>
      </c>
      <c r="G36" s="1021">
        <v>0.1</v>
      </c>
      <c r="H36" s="1022">
        <v>23.512499999999999</v>
      </c>
      <c r="I36" s="1023">
        <v>84</v>
      </c>
    </row>
    <row r="37" spans="1:9" s="305" customFormat="1" ht="15" customHeight="1" x14ac:dyDescent="0.25">
      <c r="A37" s="1013">
        <v>30</v>
      </c>
      <c r="B37" s="1006" t="s">
        <v>641</v>
      </c>
      <c r="C37" s="1007" t="s">
        <v>642</v>
      </c>
      <c r="D37" s="1011" t="s">
        <v>639</v>
      </c>
      <c r="E37" s="1014" t="s">
        <v>63</v>
      </c>
      <c r="F37" s="1008">
        <v>0.56999999999999995</v>
      </c>
      <c r="G37" s="1009">
        <v>0.1</v>
      </c>
      <c r="H37" s="1010">
        <v>43.658999999999999</v>
      </c>
      <c r="I37" s="1012">
        <v>175</v>
      </c>
    </row>
    <row r="38" spans="1:9" s="305" customFormat="1" ht="15" customHeight="1" x14ac:dyDescent="0.25">
      <c r="A38" s="1015">
        <v>31</v>
      </c>
      <c r="B38" s="1016" t="s">
        <v>643</v>
      </c>
      <c r="C38" s="1017" t="s">
        <v>644</v>
      </c>
      <c r="D38" s="1018" t="s">
        <v>639</v>
      </c>
      <c r="E38" s="1019" t="s">
        <v>63</v>
      </c>
      <c r="F38" s="1020">
        <v>2.85</v>
      </c>
      <c r="G38" s="1021">
        <v>0.1</v>
      </c>
      <c r="H38" s="1022">
        <v>51.143399999999993</v>
      </c>
      <c r="I38" s="1023">
        <v>40</v>
      </c>
    </row>
    <row r="39" spans="1:9" s="305" customFormat="1" ht="15" customHeight="1" x14ac:dyDescent="0.25">
      <c r="A39" s="1013">
        <v>32</v>
      </c>
      <c r="B39" s="1006" t="s">
        <v>1455</v>
      </c>
      <c r="C39" s="1007" t="s">
        <v>1485</v>
      </c>
      <c r="D39" s="1011" t="s">
        <v>639</v>
      </c>
      <c r="E39" s="1014" t="s">
        <v>63</v>
      </c>
      <c r="F39" s="1008">
        <f>0.057*7</f>
        <v>0.39900000000000002</v>
      </c>
      <c r="G39" s="1009">
        <v>0.1</v>
      </c>
      <c r="H39" s="1010">
        <v>3.069</v>
      </c>
      <c r="I39" s="1012">
        <v>200</v>
      </c>
    </row>
    <row r="40" spans="1:9" s="305" customFormat="1" ht="15" customHeight="1" x14ac:dyDescent="0.25">
      <c r="A40" s="1015">
        <v>33</v>
      </c>
      <c r="B40" s="1016">
        <v>4025</v>
      </c>
      <c r="C40" s="1017" t="s">
        <v>645</v>
      </c>
      <c r="D40" s="1018" t="s">
        <v>646</v>
      </c>
      <c r="E40" s="1019" t="s">
        <v>63</v>
      </c>
      <c r="F40" s="1020">
        <v>1.31</v>
      </c>
      <c r="G40" s="1021">
        <v>0.1</v>
      </c>
      <c r="H40" s="1022">
        <v>23.512499999999999</v>
      </c>
      <c r="I40" s="1023">
        <v>84</v>
      </c>
    </row>
    <row r="41" spans="1:9" s="305" customFormat="1" ht="15" customHeight="1" x14ac:dyDescent="0.25">
      <c r="A41" s="1013">
        <v>34</v>
      </c>
      <c r="B41" s="1006" t="s">
        <v>647</v>
      </c>
      <c r="C41" s="1007" t="s">
        <v>648</v>
      </c>
      <c r="D41" s="1011" t="s">
        <v>321</v>
      </c>
      <c r="E41" s="1014" t="s">
        <v>63</v>
      </c>
      <c r="F41" s="1008">
        <v>1.31</v>
      </c>
      <c r="G41" s="1009">
        <v>0.1</v>
      </c>
      <c r="H41" s="1010">
        <v>23.512499999999999</v>
      </c>
      <c r="I41" s="1012">
        <v>84</v>
      </c>
    </row>
    <row r="42" spans="1:9" s="305" customFormat="1" ht="15" customHeight="1" x14ac:dyDescent="0.25">
      <c r="A42" s="1015">
        <v>35</v>
      </c>
      <c r="B42" s="1016" t="s">
        <v>320</v>
      </c>
      <c r="C42" s="1017" t="s">
        <v>649</v>
      </c>
      <c r="D42" s="1018" t="s">
        <v>650</v>
      </c>
      <c r="E42" s="1019" t="s">
        <v>63</v>
      </c>
      <c r="F42" s="1020">
        <v>1.71</v>
      </c>
      <c r="G42" s="1021">
        <v>0.1</v>
      </c>
      <c r="H42" s="1022">
        <v>30.69</v>
      </c>
      <c r="I42" s="1023">
        <v>72</v>
      </c>
    </row>
    <row r="43" spans="1:9" s="305" customFormat="1" ht="15" customHeight="1" x14ac:dyDescent="0.25">
      <c r="A43" s="1013">
        <v>36</v>
      </c>
      <c r="B43" s="1006" t="s">
        <v>319</v>
      </c>
      <c r="C43" s="1007" t="s">
        <v>651</v>
      </c>
      <c r="D43" s="1011" t="s">
        <v>318</v>
      </c>
      <c r="E43" s="1014" t="s">
        <v>63</v>
      </c>
      <c r="F43" s="1008">
        <v>1.74</v>
      </c>
      <c r="G43" s="1009">
        <v>0.1</v>
      </c>
      <c r="H43" s="1010">
        <v>31.224599999999999</v>
      </c>
      <c r="I43" s="1012">
        <v>72</v>
      </c>
    </row>
    <row r="44" spans="1:9" s="305" customFormat="1" ht="15" customHeight="1" x14ac:dyDescent="0.25">
      <c r="A44" s="1015">
        <v>37</v>
      </c>
      <c r="B44" s="1016" t="s">
        <v>317</v>
      </c>
      <c r="C44" s="1017" t="s">
        <v>316</v>
      </c>
      <c r="D44" s="1018"/>
      <c r="E44" s="1019" t="s">
        <v>63</v>
      </c>
      <c r="F44" s="1020">
        <v>1.33</v>
      </c>
      <c r="G44" s="1021">
        <v>0.1</v>
      </c>
      <c r="H44" s="1022">
        <v>23.8689</v>
      </c>
      <c r="I44" s="1023">
        <v>84</v>
      </c>
    </row>
    <row r="45" spans="1:9" s="305" customFormat="1" ht="15" customHeight="1" x14ac:dyDescent="0.25">
      <c r="A45" s="1013">
        <v>38</v>
      </c>
      <c r="B45" s="1006" t="s">
        <v>315</v>
      </c>
      <c r="C45" s="1007" t="s">
        <v>314</v>
      </c>
      <c r="D45" s="1011" t="s">
        <v>309</v>
      </c>
      <c r="E45" s="1014" t="s">
        <v>63</v>
      </c>
      <c r="F45" s="1008">
        <v>1.03</v>
      </c>
      <c r="G45" s="1009">
        <v>0.1</v>
      </c>
      <c r="H45" s="1010">
        <v>18.493199999999998</v>
      </c>
      <c r="I45" s="1012">
        <v>96</v>
      </c>
    </row>
    <row r="46" spans="1:9" s="305" customFormat="1" ht="15" customHeight="1" x14ac:dyDescent="0.25">
      <c r="A46" s="1015">
        <v>39</v>
      </c>
      <c r="B46" s="1016" t="s">
        <v>313</v>
      </c>
      <c r="C46" s="1017" t="s">
        <v>312</v>
      </c>
      <c r="D46" s="1018" t="s">
        <v>309</v>
      </c>
      <c r="E46" s="1019" t="s">
        <v>63</v>
      </c>
      <c r="F46" s="1020">
        <v>2.85</v>
      </c>
      <c r="G46" s="1021">
        <v>0.1</v>
      </c>
      <c r="H46" s="1022">
        <v>51.143399999999993</v>
      </c>
      <c r="I46" s="1023">
        <v>40</v>
      </c>
    </row>
    <row r="47" spans="1:9" s="305" customFormat="1" ht="15" customHeight="1" x14ac:dyDescent="0.25">
      <c r="A47" s="1013">
        <v>40</v>
      </c>
      <c r="B47" s="1006" t="s">
        <v>311</v>
      </c>
      <c r="C47" s="1007" t="s">
        <v>310</v>
      </c>
      <c r="D47" s="1011" t="s">
        <v>309</v>
      </c>
      <c r="E47" s="1014" t="s">
        <v>63</v>
      </c>
      <c r="F47" s="1008">
        <v>1.43</v>
      </c>
      <c r="G47" s="1009">
        <v>0.1</v>
      </c>
      <c r="H47" s="1010">
        <v>25.6707</v>
      </c>
      <c r="I47" s="1012">
        <v>72</v>
      </c>
    </row>
    <row r="48" spans="1:9" s="305" customFormat="1" ht="15" customHeight="1" x14ac:dyDescent="0.25">
      <c r="A48" s="1015">
        <v>41</v>
      </c>
      <c r="B48" s="1016" t="s">
        <v>308</v>
      </c>
      <c r="C48" s="1017" t="s">
        <v>307</v>
      </c>
      <c r="D48" s="1018" t="s">
        <v>306</v>
      </c>
      <c r="E48" s="1019" t="s">
        <v>63</v>
      </c>
      <c r="F48" s="1020">
        <v>1.45</v>
      </c>
      <c r="G48" s="1021">
        <v>0.1</v>
      </c>
      <c r="H48" s="1022">
        <v>26.027099999999997</v>
      </c>
      <c r="I48" s="1023">
        <v>72</v>
      </c>
    </row>
    <row r="49" spans="1:9" s="305" customFormat="1" ht="15" customHeight="1" x14ac:dyDescent="0.25">
      <c r="A49" s="1013">
        <v>42</v>
      </c>
      <c r="B49" s="1006" t="s">
        <v>305</v>
      </c>
      <c r="C49" s="1007" t="s">
        <v>652</v>
      </c>
      <c r="D49" s="1011"/>
      <c r="E49" s="1014" t="s">
        <v>63</v>
      </c>
      <c r="F49" s="1008">
        <v>1.43</v>
      </c>
      <c r="G49" s="1009">
        <v>0.1</v>
      </c>
      <c r="H49" s="1010">
        <v>25.660800000000002</v>
      </c>
      <c r="I49" s="1012">
        <v>72</v>
      </c>
    </row>
    <row r="50" spans="1:9" s="305" customFormat="1" ht="15" customHeight="1" x14ac:dyDescent="0.25">
      <c r="A50" s="1015">
        <v>43</v>
      </c>
      <c r="B50" s="1016" t="s">
        <v>304</v>
      </c>
      <c r="C50" s="1017" t="s">
        <v>303</v>
      </c>
      <c r="D50" s="1018"/>
      <c r="E50" s="1019" t="s">
        <v>63</v>
      </c>
      <c r="F50" s="1020">
        <v>1.1399999999999999</v>
      </c>
      <c r="G50" s="1021">
        <v>0.1</v>
      </c>
      <c r="H50" s="1022">
        <v>20.453399999999998</v>
      </c>
      <c r="I50" s="1023">
        <v>100</v>
      </c>
    </row>
    <row r="51" spans="1:9" s="305" customFormat="1" ht="15" customHeight="1" x14ac:dyDescent="0.25">
      <c r="A51" s="1013">
        <v>44</v>
      </c>
      <c r="B51" s="1006" t="s">
        <v>302</v>
      </c>
      <c r="C51" s="1007" t="s">
        <v>301</v>
      </c>
      <c r="D51" s="1011"/>
      <c r="E51" s="1014" t="s">
        <v>63</v>
      </c>
      <c r="F51" s="1008">
        <v>1.71</v>
      </c>
      <c r="G51" s="1009">
        <v>0.1</v>
      </c>
      <c r="H51" s="1010">
        <v>30.69</v>
      </c>
      <c r="I51" s="1012">
        <v>72</v>
      </c>
    </row>
    <row r="52" spans="1:9" s="305" customFormat="1" ht="15" customHeight="1" x14ac:dyDescent="0.25">
      <c r="A52" s="1015">
        <v>45</v>
      </c>
      <c r="B52" s="1016" t="s">
        <v>1456</v>
      </c>
      <c r="C52" s="1017" t="s">
        <v>1486</v>
      </c>
      <c r="D52" s="1018"/>
      <c r="E52" s="1019" t="s">
        <v>63</v>
      </c>
      <c r="F52" s="1020">
        <f>0.057*15</f>
        <v>0.85499999999999998</v>
      </c>
      <c r="G52" s="1021">
        <v>0.1</v>
      </c>
      <c r="H52" s="1022">
        <v>36.1845</v>
      </c>
      <c r="I52" s="1023">
        <v>100</v>
      </c>
    </row>
    <row r="53" spans="1:9" s="305" customFormat="1" ht="15" customHeight="1" x14ac:dyDescent="0.25">
      <c r="A53" s="1013">
        <v>46</v>
      </c>
      <c r="B53" s="1006" t="s">
        <v>1457</v>
      </c>
      <c r="C53" s="1007" t="s">
        <v>1487</v>
      </c>
      <c r="D53" s="1011"/>
      <c r="E53" s="1014" t="s">
        <v>63</v>
      </c>
      <c r="F53" s="1008">
        <f>0.057*15</f>
        <v>0.85499999999999998</v>
      </c>
      <c r="G53" s="1009">
        <v>0.1</v>
      </c>
      <c r="H53" s="1010">
        <v>36.1845</v>
      </c>
      <c r="I53" s="1012">
        <v>100</v>
      </c>
    </row>
    <row r="54" spans="1:9" s="305" customFormat="1" ht="15" customHeight="1" x14ac:dyDescent="0.25">
      <c r="A54" s="1015">
        <v>47</v>
      </c>
      <c r="B54" s="1016">
        <v>4026</v>
      </c>
      <c r="C54" s="1017" t="s">
        <v>300</v>
      </c>
      <c r="D54" s="1018" t="s">
        <v>299</v>
      </c>
      <c r="E54" s="1019" t="s">
        <v>63</v>
      </c>
      <c r="F54" s="1020">
        <v>4.5</v>
      </c>
      <c r="G54" s="1021">
        <v>0.1</v>
      </c>
      <c r="H54" s="1022">
        <v>141.88679999999999</v>
      </c>
      <c r="I54" s="1023">
        <v>30</v>
      </c>
    </row>
    <row r="55" spans="1:9" s="305" customFormat="1" ht="15" customHeight="1" x14ac:dyDescent="0.25">
      <c r="A55" s="1013">
        <v>48</v>
      </c>
      <c r="B55" s="1006" t="s">
        <v>298</v>
      </c>
      <c r="C55" s="1007" t="s">
        <v>297</v>
      </c>
      <c r="D55" s="1011" t="s">
        <v>296</v>
      </c>
      <c r="E55" s="1014" t="s">
        <v>63</v>
      </c>
      <c r="F55" s="1008">
        <v>1.8</v>
      </c>
      <c r="G55" s="1009">
        <v>0.1</v>
      </c>
      <c r="H55" s="1010">
        <v>56.756699999999995</v>
      </c>
      <c r="I55" s="1012">
        <v>68</v>
      </c>
    </row>
    <row r="56" spans="1:9" s="305" customFormat="1" ht="15" customHeight="1" x14ac:dyDescent="0.25">
      <c r="A56" s="1015">
        <v>49</v>
      </c>
      <c r="B56" s="1016" t="s">
        <v>295</v>
      </c>
      <c r="C56" s="1017" t="s">
        <v>653</v>
      </c>
      <c r="D56" s="1018" t="s">
        <v>294</v>
      </c>
      <c r="E56" s="1019" t="s">
        <v>63</v>
      </c>
      <c r="F56" s="1020">
        <v>1.8</v>
      </c>
      <c r="G56" s="1021">
        <v>0.1</v>
      </c>
      <c r="H56" s="1022">
        <v>32.303699999999999</v>
      </c>
      <c r="I56" s="1023">
        <v>72</v>
      </c>
    </row>
    <row r="57" spans="1:9" s="305" customFormat="1" ht="15" customHeight="1" x14ac:dyDescent="0.25">
      <c r="A57" s="1013">
        <v>50</v>
      </c>
      <c r="B57" s="1006">
        <v>4027</v>
      </c>
      <c r="C57" s="1007" t="s">
        <v>654</v>
      </c>
      <c r="D57" s="1011" t="s">
        <v>655</v>
      </c>
      <c r="E57" s="1014" t="s">
        <v>63</v>
      </c>
      <c r="F57" s="1008">
        <v>1.89</v>
      </c>
      <c r="G57" s="1009">
        <v>0.1</v>
      </c>
      <c r="H57" s="1010">
        <v>33.917400000000001</v>
      </c>
      <c r="I57" s="1012">
        <v>63</v>
      </c>
    </row>
    <row r="58" spans="1:9" s="305" customFormat="1" ht="15" customHeight="1" x14ac:dyDescent="0.25">
      <c r="A58" s="1015">
        <v>51</v>
      </c>
      <c r="B58" s="1016" t="s">
        <v>293</v>
      </c>
      <c r="C58" s="1017" t="s">
        <v>292</v>
      </c>
      <c r="D58" s="1018" t="s">
        <v>656</v>
      </c>
      <c r="E58" s="1019" t="s">
        <v>6</v>
      </c>
      <c r="F58" s="1020">
        <v>1.89</v>
      </c>
      <c r="G58" s="1021">
        <v>0.1</v>
      </c>
      <c r="H58" s="1022">
        <v>54.311399999999999</v>
      </c>
      <c r="I58" s="1023">
        <v>60</v>
      </c>
    </row>
    <row r="59" spans="1:9" s="305" customFormat="1" ht="15" customHeight="1" x14ac:dyDescent="0.25">
      <c r="A59" s="1013">
        <v>52</v>
      </c>
      <c r="B59" s="1006" t="s">
        <v>291</v>
      </c>
      <c r="C59" s="1007" t="s">
        <v>290</v>
      </c>
      <c r="D59" s="1011" t="s">
        <v>657</v>
      </c>
      <c r="E59" s="1014" t="s">
        <v>63</v>
      </c>
      <c r="F59" s="1008">
        <v>1.89</v>
      </c>
      <c r="G59" s="1009">
        <v>0.1</v>
      </c>
      <c r="H59" s="1010">
        <v>33.917400000000001</v>
      </c>
      <c r="I59" s="1012">
        <v>60</v>
      </c>
    </row>
    <row r="60" spans="1:9" s="305" customFormat="1" ht="15" customHeight="1" x14ac:dyDescent="0.25">
      <c r="A60" s="1015">
        <v>53</v>
      </c>
      <c r="B60" s="1016" t="s">
        <v>289</v>
      </c>
      <c r="C60" s="1017" t="s">
        <v>658</v>
      </c>
      <c r="D60" s="1018" t="s">
        <v>288</v>
      </c>
      <c r="E60" s="1019" t="s">
        <v>63</v>
      </c>
      <c r="F60" s="1020">
        <v>1.89</v>
      </c>
      <c r="G60" s="1021">
        <v>0.1</v>
      </c>
      <c r="H60" s="1022">
        <v>33.917400000000001</v>
      </c>
      <c r="I60" s="1023">
        <v>63</v>
      </c>
    </row>
    <row r="61" spans="1:9" s="305" customFormat="1" ht="15" customHeight="1" x14ac:dyDescent="0.25">
      <c r="A61" s="1013">
        <v>54</v>
      </c>
      <c r="B61" s="1006" t="s">
        <v>1458</v>
      </c>
      <c r="C61" s="1007" t="s">
        <v>1488</v>
      </c>
      <c r="D61" s="1011" t="s">
        <v>288</v>
      </c>
      <c r="E61" s="1014" t="s">
        <v>63</v>
      </c>
      <c r="F61" s="1008">
        <f>0.063*20</f>
        <v>1.26</v>
      </c>
      <c r="G61" s="1009">
        <v>0.1</v>
      </c>
      <c r="H61" s="1010">
        <v>33.917400000000001</v>
      </c>
      <c r="I61" s="1012">
        <v>77</v>
      </c>
    </row>
    <row r="62" spans="1:9" s="305" customFormat="1" ht="15" customHeight="1" x14ac:dyDescent="0.25">
      <c r="A62" s="1015">
        <v>55</v>
      </c>
      <c r="B62" s="1016">
        <v>4028</v>
      </c>
      <c r="C62" s="1017" t="s">
        <v>287</v>
      </c>
      <c r="D62" s="1018" t="s">
        <v>659</v>
      </c>
      <c r="E62" s="1019" t="s">
        <v>6</v>
      </c>
      <c r="F62" s="1020">
        <v>1.4</v>
      </c>
      <c r="G62" s="1021">
        <v>0.1</v>
      </c>
      <c r="H62" s="1022">
        <v>40.362300000000005</v>
      </c>
      <c r="I62" s="1023">
        <v>80</v>
      </c>
    </row>
    <row r="63" spans="1:9" s="305" customFormat="1" ht="15" customHeight="1" x14ac:dyDescent="0.25">
      <c r="A63" s="1013">
        <v>56</v>
      </c>
      <c r="B63" s="1006">
        <v>4029</v>
      </c>
      <c r="C63" s="1007" t="s">
        <v>660</v>
      </c>
      <c r="D63" s="1011" t="s">
        <v>661</v>
      </c>
      <c r="E63" s="1014" t="s">
        <v>63</v>
      </c>
      <c r="F63" s="1008">
        <v>2.4</v>
      </c>
      <c r="G63" s="1009">
        <v>0.1</v>
      </c>
      <c r="H63" s="1010">
        <v>43.064999999999998</v>
      </c>
      <c r="I63" s="1012">
        <v>51</v>
      </c>
    </row>
    <row r="64" spans="1:9" s="305" customFormat="1" ht="15" customHeight="1" x14ac:dyDescent="0.25">
      <c r="A64" s="1015">
        <v>57</v>
      </c>
      <c r="B64" s="1016" t="s">
        <v>662</v>
      </c>
      <c r="C64" s="1017" t="s">
        <v>663</v>
      </c>
      <c r="D64" s="1018" t="s">
        <v>661</v>
      </c>
      <c r="E64" s="1019" t="s">
        <v>63</v>
      </c>
      <c r="F64" s="1020">
        <v>2.4</v>
      </c>
      <c r="G64" s="1021">
        <v>0.1</v>
      </c>
      <c r="H64" s="1022">
        <v>43.064999999999998</v>
      </c>
      <c r="I64" s="1023">
        <v>51</v>
      </c>
    </row>
    <row r="65" spans="1:9" s="305" customFormat="1" ht="15" customHeight="1" x14ac:dyDescent="0.25">
      <c r="A65" s="1013">
        <v>58</v>
      </c>
      <c r="B65" s="1006" t="s">
        <v>286</v>
      </c>
      <c r="C65" s="1007" t="s">
        <v>285</v>
      </c>
      <c r="D65" s="1011" t="s">
        <v>664</v>
      </c>
      <c r="E65" s="1014" t="s">
        <v>6</v>
      </c>
      <c r="F65" s="1008">
        <v>2.02</v>
      </c>
      <c r="G65" s="1009">
        <v>0.1</v>
      </c>
      <c r="H65" s="1010">
        <v>93.000599999999991</v>
      </c>
      <c r="I65" s="1012">
        <v>39</v>
      </c>
    </row>
    <row r="66" spans="1:9" s="305" customFormat="1" ht="15" customHeight="1" x14ac:dyDescent="0.25">
      <c r="A66" s="1015">
        <v>59</v>
      </c>
      <c r="B66" s="1016" t="s">
        <v>665</v>
      </c>
      <c r="C66" s="1017" t="s">
        <v>666</v>
      </c>
      <c r="D66" s="1018" t="s">
        <v>661</v>
      </c>
      <c r="E66" s="1019" t="s">
        <v>63</v>
      </c>
      <c r="F66" s="1020">
        <v>1.6</v>
      </c>
      <c r="G66" s="1021">
        <v>0.1</v>
      </c>
      <c r="H66" s="1022">
        <v>28.71</v>
      </c>
      <c r="I66" s="1023">
        <v>73</v>
      </c>
    </row>
    <row r="67" spans="1:9" s="305" customFormat="1" ht="15" customHeight="1" x14ac:dyDescent="0.25">
      <c r="A67" s="1013">
        <v>60</v>
      </c>
      <c r="B67" s="1006">
        <v>4030</v>
      </c>
      <c r="C67" s="1007" t="s">
        <v>667</v>
      </c>
      <c r="D67" s="1011" t="s">
        <v>284</v>
      </c>
      <c r="E67" s="1014" t="s">
        <v>63</v>
      </c>
      <c r="F67" s="1008">
        <v>2.4</v>
      </c>
      <c r="G67" s="1009">
        <v>0.1</v>
      </c>
      <c r="H67" s="1010">
        <v>43.064999999999998</v>
      </c>
      <c r="I67" s="1012">
        <v>51</v>
      </c>
    </row>
    <row r="68" spans="1:9" s="305" customFormat="1" ht="15" customHeight="1" x14ac:dyDescent="0.25">
      <c r="A68" s="1015">
        <v>61</v>
      </c>
      <c r="B68" s="1016" t="s">
        <v>283</v>
      </c>
      <c r="C68" s="1017" t="s">
        <v>668</v>
      </c>
      <c r="D68" s="1018" t="s">
        <v>282</v>
      </c>
      <c r="E68" s="1019" t="s">
        <v>63</v>
      </c>
      <c r="F68" s="1020">
        <v>2.4</v>
      </c>
      <c r="G68" s="1021">
        <v>0.1</v>
      </c>
      <c r="H68" s="1022">
        <v>43.064999999999998</v>
      </c>
      <c r="I68" s="1023">
        <v>51</v>
      </c>
    </row>
    <row r="69" spans="1:9" s="305" customFormat="1" ht="15" customHeight="1" x14ac:dyDescent="0.25">
      <c r="A69" s="1013">
        <v>62</v>
      </c>
      <c r="B69" s="1006" t="s">
        <v>281</v>
      </c>
      <c r="C69" s="1007" t="s">
        <v>669</v>
      </c>
      <c r="D69" s="1011"/>
      <c r="E69" s="1014" t="s">
        <v>63</v>
      </c>
      <c r="F69" s="1008">
        <v>1.84</v>
      </c>
      <c r="G69" s="1009">
        <v>0.1</v>
      </c>
      <c r="H69" s="1010">
        <v>33.016500000000001</v>
      </c>
      <c r="I69" s="1012">
        <v>63</v>
      </c>
    </row>
    <row r="70" spans="1:9" s="305" customFormat="1" ht="15" customHeight="1" x14ac:dyDescent="0.25">
      <c r="A70" s="1015">
        <v>63</v>
      </c>
      <c r="B70" s="1016" t="s">
        <v>280</v>
      </c>
      <c r="C70" s="1017" t="s">
        <v>279</v>
      </c>
      <c r="D70" s="1018" t="s">
        <v>670</v>
      </c>
      <c r="E70" s="1019" t="s">
        <v>63</v>
      </c>
      <c r="F70" s="1020">
        <v>1.6</v>
      </c>
      <c r="G70" s="1021">
        <v>0.1</v>
      </c>
      <c r="H70" s="1022">
        <v>28.71</v>
      </c>
      <c r="I70" s="1023">
        <v>63</v>
      </c>
    </row>
    <row r="71" spans="1:9" s="305" customFormat="1" ht="15" customHeight="1" x14ac:dyDescent="0.25">
      <c r="A71" s="1013">
        <v>64</v>
      </c>
      <c r="B71" s="1006" t="s">
        <v>278</v>
      </c>
      <c r="C71" s="1007" t="s">
        <v>277</v>
      </c>
      <c r="D71" s="1011"/>
      <c r="E71" s="1014" t="s">
        <v>63</v>
      </c>
      <c r="F71" s="1008">
        <v>1.84</v>
      </c>
      <c r="G71" s="1009">
        <v>0.1</v>
      </c>
      <c r="H71" s="1010">
        <v>33.016500000000001</v>
      </c>
      <c r="I71" s="1012">
        <v>63</v>
      </c>
    </row>
    <row r="72" spans="1:9" s="305" customFormat="1" ht="15" customHeight="1" x14ac:dyDescent="0.25">
      <c r="A72" s="1015">
        <v>65</v>
      </c>
      <c r="B72" s="1016" t="s">
        <v>276</v>
      </c>
      <c r="C72" s="1017" t="s">
        <v>275</v>
      </c>
      <c r="D72" s="1018"/>
      <c r="E72" s="1019" t="s">
        <v>63</v>
      </c>
      <c r="F72" s="1020">
        <v>2.4</v>
      </c>
      <c r="G72" s="1021">
        <v>0.1</v>
      </c>
      <c r="H72" s="1022">
        <v>43.064999999999998</v>
      </c>
      <c r="I72" s="1023">
        <v>51</v>
      </c>
    </row>
    <row r="73" spans="1:9" s="305" customFormat="1" ht="15" customHeight="1" x14ac:dyDescent="0.25">
      <c r="A73" s="1013">
        <v>66</v>
      </c>
      <c r="B73" s="1006" t="s">
        <v>274</v>
      </c>
      <c r="C73" s="1007" t="s">
        <v>273</v>
      </c>
      <c r="D73" s="1011"/>
      <c r="E73" s="1014" t="s">
        <v>63</v>
      </c>
      <c r="F73" s="1008">
        <v>2</v>
      </c>
      <c r="G73" s="1009">
        <v>0.1</v>
      </c>
      <c r="H73" s="1010">
        <v>35.887500000000003</v>
      </c>
      <c r="I73" s="1012">
        <v>51</v>
      </c>
    </row>
    <row r="74" spans="1:9" s="305" customFormat="1" ht="15" customHeight="1" x14ac:dyDescent="0.25">
      <c r="A74" s="1015">
        <v>67</v>
      </c>
      <c r="B74" s="1016" t="s">
        <v>671</v>
      </c>
      <c r="C74" s="1017" t="s">
        <v>672</v>
      </c>
      <c r="D74" s="1018"/>
      <c r="E74" s="1019" t="s">
        <v>63</v>
      </c>
      <c r="F74" s="1020">
        <v>2.4</v>
      </c>
      <c r="G74" s="1021">
        <v>0.1</v>
      </c>
      <c r="H74" s="1022">
        <v>43.064999999999998</v>
      </c>
      <c r="I74" s="1023">
        <v>51</v>
      </c>
    </row>
    <row r="75" spans="1:9" s="305" customFormat="1" ht="15" customHeight="1" x14ac:dyDescent="0.25">
      <c r="A75" s="1013">
        <v>68</v>
      </c>
      <c r="B75" s="1006" t="s">
        <v>865</v>
      </c>
      <c r="C75" s="1007" t="s">
        <v>866</v>
      </c>
      <c r="D75" s="1011"/>
      <c r="E75" s="1014" t="s">
        <v>63</v>
      </c>
      <c r="F75" s="1008">
        <v>1.6</v>
      </c>
      <c r="G75" s="1009">
        <v>0.1</v>
      </c>
      <c r="H75" s="1010">
        <v>28.71</v>
      </c>
      <c r="I75" s="1012">
        <v>73</v>
      </c>
    </row>
    <row r="76" spans="1:9" s="305" customFormat="1" ht="15" customHeight="1" x14ac:dyDescent="0.25">
      <c r="A76" s="1015">
        <v>69</v>
      </c>
      <c r="B76" s="1016" t="s">
        <v>1459</v>
      </c>
      <c r="C76" s="1017" t="s">
        <v>1489</v>
      </c>
      <c r="D76" s="1018"/>
      <c r="E76" s="1019" t="s">
        <v>63</v>
      </c>
      <c r="F76" s="1020">
        <f>0.08*20</f>
        <v>1.6</v>
      </c>
      <c r="G76" s="1021">
        <v>0.1</v>
      </c>
      <c r="H76" s="1022">
        <v>28.71</v>
      </c>
      <c r="I76" s="1023">
        <v>73</v>
      </c>
    </row>
    <row r="77" spans="1:9" s="305" customFormat="1" ht="15" customHeight="1" x14ac:dyDescent="0.25">
      <c r="A77" s="1013">
        <v>70</v>
      </c>
      <c r="B77" s="1006">
        <v>4031</v>
      </c>
      <c r="C77" s="1007" t="s">
        <v>272</v>
      </c>
      <c r="D77" s="1011" t="s">
        <v>673</v>
      </c>
      <c r="E77" s="1014" t="s">
        <v>63</v>
      </c>
      <c r="F77" s="1008">
        <v>4.5</v>
      </c>
      <c r="G77" s="1009">
        <v>0.1</v>
      </c>
      <c r="H77" s="1010">
        <v>80.744399999999999</v>
      </c>
      <c r="I77" s="1012">
        <v>36</v>
      </c>
    </row>
    <row r="78" spans="1:9" s="305" customFormat="1" ht="15" customHeight="1" x14ac:dyDescent="0.25">
      <c r="A78" s="1015">
        <v>71</v>
      </c>
      <c r="B78" s="1016" t="s">
        <v>1460</v>
      </c>
      <c r="C78" s="1017" t="s">
        <v>1490</v>
      </c>
      <c r="D78" s="1018"/>
      <c r="E78" s="1019" t="s">
        <v>63</v>
      </c>
      <c r="F78" s="1020">
        <f>0.09*30</f>
        <v>2.6999999999999997</v>
      </c>
      <c r="G78" s="1021">
        <v>0.1</v>
      </c>
      <c r="H78" s="1022">
        <v>48.450599999999994</v>
      </c>
      <c r="I78" s="1023">
        <v>48</v>
      </c>
    </row>
    <row r="79" spans="1:9" s="305" customFormat="1" ht="15" customHeight="1" x14ac:dyDescent="0.25">
      <c r="A79" s="1013">
        <v>72</v>
      </c>
      <c r="B79" s="1006" t="s">
        <v>1461</v>
      </c>
      <c r="C79" s="1007" t="s">
        <v>1491</v>
      </c>
      <c r="D79" s="1011"/>
      <c r="E79" s="1014" t="s">
        <v>63</v>
      </c>
      <c r="F79" s="1008">
        <f>0.09*50</f>
        <v>4.5</v>
      </c>
      <c r="G79" s="1009">
        <v>0.1</v>
      </c>
      <c r="H79" s="1010">
        <v>80.744399999999999</v>
      </c>
      <c r="I79" s="1012">
        <v>36</v>
      </c>
    </row>
    <row r="80" spans="1:9" s="305" customFormat="1" ht="15" customHeight="1" x14ac:dyDescent="0.25">
      <c r="A80" s="1015">
        <v>73</v>
      </c>
      <c r="B80" s="1016">
        <v>4032</v>
      </c>
      <c r="C80" s="1017" t="s">
        <v>271</v>
      </c>
      <c r="D80" s="1018" t="s">
        <v>270</v>
      </c>
      <c r="E80" s="1019" t="s">
        <v>6</v>
      </c>
      <c r="F80" s="1020">
        <v>2.52</v>
      </c>
      <c r="G80" s="1021">
        <v>0.1</v>
      </c>
      <c r="H80" s="1022">
        <v>72.408600000000007</v>
      </c>
      <c r="I80" s="1023">
        <v>45</v>
      </c>
    </row>
    <row r="81" spans="1:9" s="305" customFormat="1" ht="15" customHeight="1" x14ac:dyDescent="0.25">
      <c r="A81" s="1013">
        <v>74</v>
      </c>
      <c r="B81" s="1006">
        <v>4033</v>
      </c>
      <c r="C81" s="1007" t="s">
        <v>674</v>
      </c>
      <c r="D81" s="1011" t="s">
        <v>269</v>
      </c>
      <c r="E81" s="1014" t="s">
        <v>6</v>
      </c>
      <c r="F81" s="1008">
        <v>3.24</v>
      </c>
      <c r="G81" s="1009">
        <v>0.1</v>
      </c>
      <c r="H81" s="1010">
        <v>88.308000000000007</v>
      </c>
      <c r="I81" s="1012">
        <v>36</v>
      </c>
    </row>
    <row r="82" spans="1:9" s="305" customFormat="1" ht="15" customHeight="1" x14ac:dyDescent="0.25">
      <c r="A82" s="1015">
        <v>75</v>
      </c>
      <c r="B82" s="1016" t="s">
        <v>268</v>
      </c>
      <c r="C82" s="1017" t="s">
        <v>267</v>
      </c>
      <c r="D82" s="1018" t="s">
        <v>675</v>
      </c>
      <c r="E82" s="1019" t="s">
        <v>6</v>
      </c>
      <c r="F82" s="1020">
        <v>2.19</v>
      </c>
      <c r="G82" s="1021">
        <v>0.1</v>
      </c>
      <c r="H82" s="1022">
        <v>62.9343</v>
      </c>
      <c r="I82" s="1023">
        <v>50</v>
      </c>
    </row>
    <row r="83" spans="1:9" s="305" customFormat="1" ht="15" customHeight="1" x14ac:dyDescent="0.25">
      <c r="A83" s="1013">
        <v>76</v>
      </c>
      <c r="B83" s="1006" t="s">
        <v>1462</v>
      </c>
      <c r="C83" s="1007" t="s">
        <v>2004</v>
      </c>
      <c r="D83" s="1011" t="s">
        <v>1492</v>
      </c>
      <c r="E83" s="1014" t="s">
        <v>6</v>
      </c>
      <c r="F83" s="1008">
        <v>1.62</v>
      </c>
      <c r="G83" s="1009">
        <v>0.1</v>
      </c>
      <c r="H83" s="1010">
        <v>46.549800000000005</v>
      </c>
      <c r="I83" s="1012">
        <v>72</v>
      </c>
    </row>
    <row r="84" spans="1:9" s="305" customFormat="1" ht="15" customHeight="1" x14ac:dyDescent="0.25">
      <c r="A84" s="1015">
        <v>77</v>
      </c>
      <c r="B84" s="1016">
        <v>4034</v>
      </c>
      <c r="C84" s="1017" t="s">
        <v>266</v>
      </c>
      <c r="D84" s="1018" t="s">
        <v>265</v>
      </c>
      <c r="E84" s="1019" t="s">
        <v>6</v>
      </c>
      <c r="F84" s="1020">
        <v>1.5</v>
      </c>
      <c r="G84" s="1021">
        <v>0.1</v>
      </c>
      <c r="H84" s="1022">
        <v>43.104599999999998</v>
      </c>
      <c r="I84" s="1023">
        <v>90</v>
      </c>
    </row>
    <row r="85" spans="1:9" s="305" customFormat="1" ht="15" customHeight="1" x14ac:dyDescent="0.25">
      <c r="A85" s="1013">
        <v>78</v>
      </c>
      <c r="B85" s="1006">
        <v>4035</v>
      </c>
      <c r="C85" s="1007" t="s">
        <v>676</v>
      </c>
      <c r="D85" s="1011" t="s">
        <v>264</v>
      </c>
      <c r="E85" s="1014" t="s">
        <v>6</v>
      </c>
      <c r="F85" s="1008">
        <v>2.99</v>
      </c>
      <c r="G85" s="1009">
        <v>0.1</v>
      </c>
      <c r="H85" s="1010">
        <v>85.9221</v>
      </c>
      <c r="I85" s="1012">
        <v>45</v>
      </c>
    </row>
    <row r="86" spans="1:9" s="305" customFormat="1" ht="15" customHeight="1" x14ac:dyDescent="0.25">
      <c r="A86" s="1015">
        <v>79</v>
      </c>
      <c r="B86" s="1016" t="s">
        <v>263</v>
      </c>
      <c r="C86" s="1017" t="s">
        <v>262</v>
      </c>
      <c r="D86" s="1018" t="s">
        <v>261</v>
      </c>
      <c r="E86" s="1019" t="s">
        <v>6</v>
      </c>
      <c r="F86" s="1020">
        <v>3.12</v>
      </c>
      <c r="G86" s="1021">
        <v>0.1</v>
      </c>
      <c r="H86" s="1022">
        <v>89.654399999999995</v>
      </c>
      <c r="I86" s="1023">
        <v>42</v>
      </c>
    </row>
    <row r="87" spans="1:9" s="305" customFormat="1" ht="15" customHeight="1" x14ac:dyDescent="0.25">
      <c r="A87" s="1013">
        <v>80</v>
      </c>
      <c r="B87" s="1006" t="s">
        <v>260</v>
      </c>
      <c r="C87" s="1007" t="s">
        <v>259</v>
      </c>
      <c r="D87" s="1011"/>
      <c r="E87" s="1014" t="s">
        <v>6</v>
      </c>
      <c r="F87" s="1008">
        <v>1.87</v>
      </c>
      <c r="G87" s="1009">
        <v>0.1</v>
      </c>
      <c r="H87" s="1010">
        <v>53.737200000000001</v>
      </c>
      <c r="I87" s="1012">
        <v>150</v>
      </c>
    </row>
    <row r="88" spans="1:9" s="305" customFormat="1" ht="15" customHeight="1" x14ac:dyDescent="0.25">
      <c r="A88" s="1015">
        <v>81</v>
      </c>
      <c r="B88" s="1016">
        <v>4036</v>
      </c>
      <c r="C88" s="1017" t="s">
        <v>677</v>
      </c>
      <c r="D88" s="1018" t="s">
        <v>678</v>
      </c>
      <c r="E88" s="1019" t="s">
        <v>63</v>
      </c>
      <c r="F88" s="1020">
        <v>3.3</v>
      </c>
      <c r="G88" s="1021">
        <v>0.1</v>
      </c>
      <c r="H88" s="1022">
        <v>59.2119</v>
      </c>
      <c r="I88" s="1023">
        <v>55</v>
      </c>
    </row>
    <row r="89" spans="1:9" s="305" customFormat="1" ht="15" customHeight="1" x14ac:dyDescent="0.25">
      <c r="A89" s="1013">
        <v>82</v>
      </c>
      <c r="B89" s="1006" t="s">
        <v>258</v>
      </c>
      <c r="C89" s="1007" t="s">
        <v>679</v>
      </c>
      <c r="D89" s="1011" t="s">
        <v>680</v>
      </c>
      <c r="E89" s="1014" t="s">
        <v>63</v>
      </c>
      <c r="F89" s="1008">
        <v>3.3</v>
      </c>
      <c r="G89" s="1009">
        <v>0.1</v>
      </c>
      <c r="H89" s="1010">
        <v>59.2119</v>
      </c>
      <c r="I89" s="1012">
        <v>55</v>
      </c>
    </row>
    <row r="90" spans="1:9" s="305" customFormat="1" ht="15" customHeight="1" x14ac:dyDescent="0.25">
      <c r="A90" s="1015">
        <v>83</v>
      </c>
      <c r="B90" s="1016" t="s">
        <v>257</v>
      </c>
      <c r="C90" s="1017" t="s">
        <v>681</v>
      </c>
      <c r="D90" s="1018" t="s">
        <v>682</v>
      </c>
      <c r="E90" s="1019" t="s">
        <v>63</v>
      </c>
      <c r="F90" s="1020">
        <v>2.75</v>
      </c>
      <c r="G90" s="1021">
        <v>0.1</v>
      </c>
      <c r="H90" s="1022">
        <v>49.351500000000001</v>
      </c>
      <c r="I90" s="1023">
        <v>63</v>
      </c>
    </row>
    <row r="91" spans="1:9" s="305" customFormat="1" ht="15" customHeight="1" x14ac:dyDescent="0.25">
      <c r="A91" s="1013">
        <v>84</v>
      </c>
      <c r="B91" s="1006" t="s">
        <v>256</v>
      </c>
      <c r="C91" s="1007" t="s">
        <v>255</v>
      </c>
      <c r="D91" s="1011" t="s">
        <v>254</v>
      </c>
      <c r="E91" s="1014" t="s">
        <v>63</v>
      </c>
      <c r="F91" s="1008">
        <v>2.75</v>
      </c>
      <c r="G91" s="1009">
        <v>0.1</v>
      </c>
      <c r="H91" s="1010">
        <v>49.351500000000001</v>
      </c>
      <c r="I91" s="1012">
        <v>63</v>
      </c>
    </row>
    <row r="92" spans="1:9" s="305" customFormat="1" ht="15" customHeight="1" x14ac:dyDescent="0.25">
      <c r="A92" s="1015">
        <v>85</v>
      </c>
      <c r="B92" s="1016" t="s">
        <v>253</v>
      </c>
      <c r="C92" s="1017" t="s">
        <v>252</v>
      </c>
      <c r="D92" s="1018"/>
      <c r="E92" s="1019" t="s">
        <v>63</v>
      </c>
      <c r="F92" s="1020">
        <v>2.2000000000000002</v>
      </c>
      <c r="G92" s="1021">
        <v>0.1</v>
      </c>
      <c r="H92" s="1022">
        <v>39.481200000000001</v>
      </c>
      <c r="I92" s="1023">
        <v>72</v>
      </c>
    </row>
    <row r="93" spans="1:9" s="305" customFormat="1" ht="15" customHeight="1" x14ac:dyDescent="0.25">
      <c r="A93" s="1013">
        <v>86</v>
      </c>
      <c r="B93" s="1006" t="s">
        <v>683</v>
      </c>
      <c r="C93" s="1007" t="s">
        <v>684</v>
      </c>
      <c r="D93" s="1011"/>
      <c r="E93" s="1014" t="s">
        <v>63</v>
      </c>
      <c r="F93" s="1008">
        <v>5.5</v>
      </c>
      <c r="G93" s="1009">
        <v>0.1</v>
      </c>
      <c r="H93" s="1010">
        <v>98.693100000000001</v>
      </c>
      <c r="I93" s="1012">
        <v>30</v>
      </c>
    </row>
    <row r="94" spans="1:9" s="305" customFormat="1" ht="15" customHeight="1" x14ac:dyDescent="0.25">
      <c r="A94" s="1015">
        <v>87</v>
      </c>
      <c r="B94" s="1016" t="s">
        <v>1463</v>
      </c>
      <c r="C94" s="1017" t="s">
        <v>1493</v>
      </c>
      <c r="D94" s="1018"/>
      <c r="E94" s="1019" t="s">
        <v>63</v>
      </c>
      <c r="F94" s="1020">
        <f>0.11*15</f>
        <v>1.65</v>
      </c>
      <c r="G94" s="1021">
        <v>0.1</v>
      </c>
      <c r="H94" s="1022">
        <v>29.610900000000001</v>
      </c>
      <c r="I94" s="1023">
        <v>100</v>
      </c>
    </row>
    <row r="95" spans="1:9" s="305" customFormat="1" ht="15" customHeight="1" x14ac:dyDescent="0.25">
      <c r="A95" s="1013">
        <v>88</v>
      </c>
      <c r="B95" s="1006" t="s">
        <v>1464</v>
      </c>
      <c r="C95" s="1007" t="s">
        <v>1494</v>
      </c>
      <c r="D95" s="1011"/>
      <c r="E95" s="1014" t="s">
        <v>63</v>
      </c>
      <c r="F95" s="1008">
        <f>0.11*15</f>
        <v>1.65</v>
      </c>
      <c r="G95" s="1009">
        <v>0.1</v>
      </c>
      <c r="H95" s="1010">
        <v>29.610900000000001</v>
      </c>
      <c r="I95" s="1012">
        <v>100</v>
      </c>
    </row>
    <row r="96" spans="1:9" s="305" customFormat="1" ht="15" customHeight="1" x14ac:dyDescent="0.25">
      <c r="A96" s="1015">
        <v>89</v>
      </c>
      <c r="B96" s="1016">
        <v>4037</v>
      </c>
      <c r="C96" s="1017" t="s">
        <v>685</v>
      </c>
      <c r="D96" s="1018" t="s">
        <v>686</v>
      </c>
      <c r="E96" s="1019" t="s">
        <v>63</v>
      </c>
      <c r="F96" s="1020">
        <v>3.3</v>
      </c>
      <c r="G96" s="1021">
        <v>0.1</v>
      </c>
      <c r="H96" s="1022">
        <v>59.2119</v>
      </c>
      <c r="I96" s="1023">
        <v>50</v>
      </c>
    </row>
    <row r="97" spans="1:9" s="305" customFormat="1" ht="15" customHeight="1" x14ac:dyDescent="0.25">
      <c r="A97" s="1013">
        <v>90</v>
      </c>
      <c r="B97" s="1006" t="s">
        <v>251</v>
      </c>
      <c r="C97" s="1007" t="s">
        <v>250</v>
      </c>
      <c r="D97" s="1011"/>
      <c r="E97" s="1014" t="s">
        <v>63</v>
      </c>
      <c r="F97" s="1008">
        <v>3.3</v>
      </c>
      <c r="G97" s="1009">
        <v>0.1</v>
      </c>
      <c r="H97" s="1010">
        <v>59.2119</v>
      </c>
      <c r="I97" s="1012">
        <v>50</v>
      </c>
    </row>
    <row r="98" spans="1:9" s="305" customFormat="1" ht="15" customHeight="1" x14ac:dyDescent="0.25">
      <c r="A98" s="1015">
        <v>91</v>
      </c>
      <c r="B98" s="1016">
        <v>4038</v>
      </c>
      <c r="C98" s="1017" t="s">
        <v>249</v>
      </c>
      <c r="D98" s="1018" t="s">
        <v>248</v>
      </c>
      <c r="E98" s="1019" t="s">
        <v>63</v>
      </c>
      <c r="F98" s="1020">
        <v>2.48</v>
      </c>
      <c r="G98" s="1021">
        <v>0.1</v>
      </c>
      <c r="H98" s="1022">
        <v>78.200099999999992</v>
      </c>
      <c r="I98" s="1023">
        <v>66</v>
      </c>
    </row>
    <row r="99" spans="1:9" s="305" customFormat="1" ht="15" customHeight="1" x14ac:dyDescent="0.25">
      <c r="A99" s="1013">
        <v>92</v>
      </c>
      <c r="B99" s="1006" t="s">
        <v>247</v>
      </c>
      <c r="C99" s="1007" t="s">
        <v>246</v>
      </c>
      <c r="D99" s="1011" t="s">
        <v>800</v>
      </c>
      <c r="E99" s="1014" t="s">
        <v>6</v>
      </c>
      <c r="F99" s="1008">
        <v>3.78</v>
      </c>
      <c r="G99" s="1009">
        <v>0.1</v>
      </c>
      <c r="H99" s="1010">
        <v>149.03459999999998</v>
      </c>
      <c r="I99" s="1012">
        <v>28</v>
      </c>
    </row>
    <row r="100" spans="1:9" s="305" customFormat="1" ht="15" customHeight="1" x14ac:dyDescent="0.25">
      <c r="A100" s="1015">
        <v>93</v>
      </c>
      <c r="B100" s="1016" t="s">
        <v>867</v>
      </c>
      <c r="C100" s="1017" t="s">
        <v>868</v>
      </c>
      <c r="D100" s="1018" t="s">
        <v>869</v>
      </c>
      <c r="E100" s="1019" t="s">
        <v>63</v>
      </c>
      <c r="F100" s="1020">
        <v>3.24</v>
      </c>
      <c r="G100" s="1021">
        <v>0.1</v>
      </c>
      <c r="H100" s="1022">
        <v>63.221399999999996</v>
      </c>
      <c r="I100" s="1023">
        <v>51</v>
      </c>
    </row>
    <row r="101" spans="1:9" s="305" customFormat="1" ht="15" customHeight="1" x14ac:dyDescent="0.25">
      <c r="A101" s="1013">
        <v>94</v>
      </c>
      <c r="B101" s="1006">
        <v>4039</v>
      </c>
      <c r="C101" s="1007" t="s">
        <v>245</v>
      </c>
      <c r="D101" s="1011" t="s">
        <v>244</v>
      </c>
      <c r="E101" s="1014" t="s">
        <v>6</v>
      </c>
      <c r="F101" s="1008">
        <v>2.2000000000000002</v>
      </c>
      <c r="G101" s="1009">
        <v>0.1</v>
      </c>
      <c r="H101" s="1010">
        <v>63.221399999999996</v>
      </c>
      <c r="I101" s="1012">
        <v>50</v>
      </c>
    </row>
    <row r="102" spans="1:9" s="305" customFormat="1" ht="15" customHeight="1" x14ac:dyDescent="0.25">
      <c r="A102" s="1015">
        <v>95</v>
      </c>
      <c r="B102" s="1016">
        <v>4040</v>
      </c>
      <c r="C102" s="1017" t="s">
        <v>687</v>
      </c>
      <c r="D102" s="1018" t="s">
        <v>688</v>
      </c>
      <c r="E102" s="1019" t="s">
        <v>6</v>
      </c>
      <c r="F102" s="1020">
        <v>2.19</v>
      </c>
      <c r="G102" s="1021">
        <v>0.1</v>
      </c>
      <c r="H102" s="1022">
        <v>62.9343</v>
      </c>
      <c r="I102" s="1023">
        <v>52</v>
      </c>
    </row>
    <row r="103" spans="1:9" s="305" customFormat="1" ht="15" customHeight="1" x14ac:dyDescent="0.25">
      <c r="A103" s="1013">
        <v>96</v>
      </c>
      <c r="B103" s="1006" t="s">
        <v>243</v>
      </c>
      <c r="C103" s="1007" t="s">
        <v>242</v>
      </c>
      <c r="D103" s="1011"/>
      <c r="E103" s="1014" t="s">
        <v>6</v>
      </c>
      <c r="F103" s="1008">
        <v>2.23</v>
      </c>
      <c r="G103" s="1009">
        <v>0.1</v>
      </c>
      <c r="H103" s="1010">
        <v>62.9343</v>
      </c>
      <c r="I103" s="1012">
        <v>52</v>
      </c>
    </row>
    <row r="104" spans="1:9" s="305" customFormat="1" ht="15" customHeight="1" x14ac:dyDescent="0.25">
      <c r="A104" s="1015">
        <v>97</v>
      </c>
      <c r="B104" s="1016">
        <v>4041</v>
      </c>
      <c r="C104" s="1017" t="s">
        <v>689</v>
      </c>
      <c r="D104" s="1018" t="s">
        <v>690</v>
      </c>
      <c r="E104" s="1019" t="s">
        <v>6</v>
      </c>
      <c r="F104" s="1020">
        <v>4.95</v>
      </c>
      <c r="G104" s="1021">
        <v>0.1</v>
      </c>
      <c r="H104" s="1022">
        <v>142.2432</v>
      </c>
      <c r="I104" s="1023">
        <v>44</v>
      </c>
    </row>
    <row r="105" spans="1:9" s="305" customFormat="1" ht="15" customHeight="1" x14ac:dyDescent="0.25">
      <c r="A105" s="1013">
        <v>98</v>
      </c>
      <c r="B105" s="1006">
        <v>4042</v>
      </c>
      <c r="C105" s="1007" t="s">
        <v>691</v>
      </c>
      <c r="D105" s="1011" t="s">
        <v>692</v>
      </c>
      <c r="E105" s="1014" t="s">
        <v>63</v>
      </c>
      <c r="F105" s="1008">
        <v>3.3</v>
      </c>
      <c r="G105" s="1009">
        <v>0.1</v>
      </c>
      <c r="H105" s="1010">
        <v>59.2119</v>
      </c>
      <c r="I105" s="1012">
        <v>55</v>
      </c>
    </row>
    <row r="106" spans="1:9" s="305" customFormat="1" ht="15" customHeight="1" x14ac:dyDescent="0.25">
      <c r="A106" s="1015">
        <v>99</v>
      </c>
      <c r="B106" s="1016" t="s">
        <v>241</v>
      </c>
      <c r="C106" s="1017" t="s">
        <v>240</v>
      </c>
      <c r="D106" s="1018" t="s">
        <v>235</v>
      </c>
      <c r="E106" s="1019" t="s">
        <v>63</v>
      </c>
      <c r="F106" s="1020">
        <v>1.32</v>
      </c>
      <c r="G106" s="1021">
        <v>0.1</v>
      </c>
      <c r="H106" s="1022">
        <v>41.619599999999998</v>
      </c>
      <c r="I106" s="1023">
        <v>120</v>
      </c>
    </row>
    <row r="107" spans="1:9" s="305" customFormat="1" ht="15" customHeight="1" x14ac:dyDescent="0.25">
      <c r="A107" s="1013">
        <v>100</v>
      </c>
      <c r="B107" s="1006" t="s">
        <v>239</v>
      </c>
      <c r="C107" s="1007" t="s">
        <v>238</v>
      </c>
      <c r="D107" s="1011" t="s">
        <v>222</v>
      </c>
      <c r="E107" s="1014" t="s">
        <v>63</v>
      </c>
      <c r="F107" s="1008">
        <v>2.75</v>
      </c>
      <c r="G107" s="1009">
        <v>0.1</v>
      </c>
      <c r="H107" s="1010">
        <v>49.351500000000001</v>
      </c>
      <c r="I107" s="1012">
        <v>63</v>
      </c>
    </row>
    <row r="108" spans="1:9" s="305" customFormat="1" ht="15" customHeight="1" x14ac:dyDescent="0.25">
      <c r="A108" s="1015">
        <v>101</v>
      </c>
      <c r="B108" s="1016" t="s">
        <v>237</v>
      </c>
      <c r="C108" s="1017" t="s">
        <v>236</v>
      </c>
      <c r="D108" s="1018" t="s">
        <v>235</v>
      </c>
      <c r="E108" s="1019" t="s">
        <v>63</v>
      </c>
      <c r="F108" s="1020">
        <v>0.55000000000000004</v>
      </c>
      <c r="G108" s="1021">
        <v>0.1</v>
      </c>
      <c r="H108" s="1022">
        <v>42.124499999999998</v>
      </c>
      <c r="I108" s="1023">
        <v>200</v>
      </c>
    </row>
    <row r="109" spans="1:9" s="305" customFormat="1" ht="15" customHeight="1" x14ac:dyDescent="0.25">
      <c r="A109" s="1013">
        <v>102</v>
      </c>
      <c r="B109" s="1006" t="s">
        <v>234</v>
      </c>
      <c r="C109" s="1007" t="s">
        <v>233</v>
      </c>
      <c r="D109" s="1011" t="s">
        <v>232</v>
      </c>
      <c r="E109" s="1014" t="s">
        <v>63</v>
      </c>
      <c r="F109" s="1008">
        <v>2.2000000000000002</v>
      </c>
      <c r="G109" s="1009">
        <v>0.1</v>
      </c>
      <c r="H109" s="1010">
        <v>39.481200000000001</v>
      </c>
      <c r="I109" s="1012">
        <v>60</v>
      </c>
    </row>
    <row r="110" spans="1:9" s="305" customFormat="1" ht="15" customHeight="1" x14ac:dyDescent="0.25">
      <c r="A110" s="1015">
        <v>103</v>
      </c>
      <c r="B110" s="1016">
        <v>4043</v>
      </c>
      <c r="C110" s="1017" t="s">
        <v>231</v>
      </c>
      <c r="D110" s="1018" t="s">
        <v>693</v>
      </c>
      <c r="E110" s="1019" t="s">
        <v>63</v>
      </c>
      <c r="F110" s="1020">
        <v>3.02</v>
      </c>
      <c r="G110" s="1021">
        <v>0.1</v>
      </c>
      <c r="H110" s="1022">
        <v>54.192599999999999</v>
      </c>
      <c r="I110" s="1023">
        <v>63</v>
      </c>
    </row>
    <row r="111" spans="1:9" s="305" customFormat="1" ht="15" customHeight="1" x14ac:dyDescent="0.25">
      <c r="A111" s="1013">
        <v>104</v>
      </c>
      <c r="B111" s="1006" t="s">
        <v>230</v>
      </c>
      <c r="C111" s="1007" t="s">
        <v>229</v>
      </c>
      <c r="D111" s="1011" t="s">
        <v>228</v>
      </c>
      <c r="E111" s="1014" t="s">
        <v>63</v>
      </c>
      <c r="F111" s="1008">
        <v>3.02</v>
      </c>
      <c r="G111" s="1009">
        <v>0.1</v>
      </c>
      <c r="H111" s="1010">
        <v>54.192599999999999</v>
      </c>
      <c r="I111" s="1012">
        <v>63</v>
      </c>
    </row>
    <row r="112" spans="1:9" s="305" customFormat="1" ht="15" customHeight="1" x14ac:dyDescent="0.25">
      <c r="A112" s="1015">
        <v>105</v>
      </c>
      <c r="B112" s="1016" t="s">
        <v>227</v>
      </c>
      <c r="C112" s="1017" t="s">
        <v>226</v>
      </c>
      <c r="D112" s="1018" t="s">
        <v>225</v>
      </c>
      <c r="E112" s="1019" t="s">
        <v>63</v>
      </c>
      <c r="F112" s="1020">
        <v>3.36</v>
      </c>
      <c r="G112" s="1021">
        <v>0.1</v>
      </c>
      <c r="H112" s="1022">
        <v>60.290999999999997</v>
      </c>
      <c r="I112" s="1023">
        <v>55</v>
      </c>
    </row>
    <row r="113" spans="1:9" s="305" customFormat="1" ht="15" customHeight="1" x14ac:dyDescent="0.25">
      <c r="A113" s="1013">
        <v>106</v>
      </c>
      <c r="B113" s="1006" t="s">
        <v>224</v>
      </c>
      <c r="C113" s="1007" t="s">
        <v>223</v>
      </c>
      <c r="D113" s="1011" t="s">
        <v>222</v>
      </c>
      <c r="E113" s="1014" t="s">
        <v>63</v>
      </c>
      <c r="F113" s="1008">
        <v>3.36</v>
      </c>
      <c r="G113" s="1009">
        <v>0.1</v>
      </c>
      <c r="H113" s="1010">
        <v>60.290999999999997</v>
      </c>
      <c r="I113" s="1012">
        <v>55</v>
      </c>
    </row>
    <row r="114" spans="1:9" s="305" customFormat="1" ht="15" customHeight="1" x14ac:dyDescent="0.25">
      <c r="A114" s="1015">
        <v>107</v>
      </c>
      <c r="B114" s="1016" t="s">
        <v>221</v>
      </c>
      <c r="C114" s="1017" t="s">
        <v>220</v>
      </c>
      <c r="D114" s="1018" t="s">
        <v>219</v>
      </c>
      <c r="E114" s="1019" t="s">
        <v>63</v>
      </c>
      <c r="F114" s="1020">
        <v>3.36</v>
      </c>
      <c r="G114" s="1021">
        <v>0.1</v>
      </c>
      <c r="H114" s="1022">
        <v>60.290999999999997</v>
      </c>
      <c r="I114" s="1023">
        <v>50</v>
      </c>
    </row>
    <row r="115" spans="1:9" s="305" customFormat="1" ht="15" customHeight="1" x14ac:dyDescent="0.25">
      <c r="A115" s="1013">
        <v>108</v>
      </c>
      <c r="B115" s="1006" t="s">
        <v>218</v>
      </c>
      <c r="C115" s="1007" t="s">
        <v>217</v>
      </c>
      <c r="D115" s="1011" t="s">
        <v>216</v>
      </c>
      <c r="E115" s="1014" t="s">
        <v>63</v>
      </c>
      <c r="F115" s="1008">
        <v>2.8</v>
      </c>
      <c r="G115" s="1009">
        <v>0.1</v>
      </c>
      <c r="H115" s="1010">
        <v>50.2425</v>
      </c>
      <c r="I115" s="1012">
        <v>63</v>
      </c>
    </row>
    <row r="116" spans="1:9" s="305" customFormat="1" ht="15" customHeight="1" x14ac:dyDescent="0.25">
      <c r="A116" s="1015">
        <v>109</v>
      </c>
      <c r="B116" s="1016" t="s">
        <v>870</v>
      </c>
      <c r="C116" s="1017" t="s">
        <v>871</v>
      </c>
      <c r="D116" s="1018"/>
      <c r="E116" s="1019" t="s">
        <v>63</v>
      </c>
      <c r="F116" s="1020">
        <v>2.8</v>
      </c>
      <c r="G116" s="1021">
        <v>0.1</v>
      </c>
      <c r="H116" s="1022">
        <v>50.2425</v>
      </c>
      <c r="I116" s="1023">
        <v>61</v>
      </c>
    </row>
    <row r="117" spans="1:9" s="305" customFormat="1" ht="15" customHeight="1" x14ac:dyDescent="0.25">
      <c r="A117" s="1013">
        <v>110</v>
      </c>
      <c r="B117" s="1006" t="s">
        <v>1465</v>
      </c>
      <c r="C117" s="1007" t="s">
        <v>1495</v>
      </c>
      <c r="D117" s="1011"/>
      <c r="E117" s="1014" t="s">
        <v>63</v>
      </c>
      <c r="F117" s="1008">
        <f>0.112*25</f>
        <v>2.8000000000000003</v>
      </c>
      <c r="G117" s="1009">
        <v>0.1</v>
      </c>
      <c r="H117" s="1010">
        <v>50.2425</v>
      </c>
      <c r="I117" s="1012">
        <v>63</v>
      </c>
    </row>
    <row r="118" spans="1:9" s="305" customFormat="1" ht="15" customHeight="1" x14ac:dyDescent="0.25">
      <c r="A118" s="1015">
        <v>111</v>
      </c>
      <c r="B118" s="1016">
        <v>4044</v>
      </c>
      <c r="C118" s="1017" t="s">
        <v>215</v>
      </c>
      <c r="D118" s="1018" t="s">
        <v>214</v>
      </c>
      <c r="E118" s="1019" t="s">
        <v>6</v>
      </c>
      <c r="F118" s="1020">
        <v>3.36</v>
      </c>
      <c r="G118" s="1021">
        <v>0.1</v>
      </c>
      <c r="H118" s="1022">
        <v>96.544799999999995</v>
      </c>
      <c r="I118" s="1023">
        <v>35</v>
      </c>
    </row>
    <row r="119" spans="1:9" s="305" customFormat="1" ht="15" customHeight="1" x14ac:dyDescent="0.25">
      <c r="A119" s="1013">
        <v>112</v>
      </c>
      <c r="B119" s="1006" t="s">
        <v>213</v>
      </c>
      <c r="C119" s="1007" t="s">
        <v>212</v>
      </c>
      <c r="D119" s="1011" t="s">
        <v>211</v>
      </c>
      <c r="E119" s="1014" t="s">
        <v>6</v>
      </c>
      <c r="F119" s="1008">
        <v>1.79</v>
      </c>
      <c r="G119" s="1009">
        <v>0.1</v>
      </c>
      <c r="H119" s="1010">
        <v>51.440400000000004</v>
      </c>
      <c r="I119" s="1012">
        <v>60</v>
      </c>
    </row>
    <row r="120" spans="1:9" s="305" customFormat="1" ht="15" customHeight="1" x14ac:dyDescent="0.25">
      <c r="A120" s="1015">
        <v>113</v>
      </c>
      <c r="B120" s="1016" t="s">
        <v>210</v>
      </c>
      <c r="C120" s="1017" t="s">
        <v>209</v>
      </c>
      <c r="D120" s="1018" t="s">
        <v>208</v>
      </c>
      <c r="E120" s="1019" t="s">
        <v>6</v>
      </c>
      <c r="F120" s="1020">
        <v>1.68</v>
      </c>
      <c r="G120" s="1021">
        <v>0.1</v>
      </c>
      <c r="H120" s="1022">
        <v>48.272399999999998</v>
      </c>
      <c r="I120" s="1023">
        <v>60</v>
      </c>
    </row>
    <row r="121" spans="1:9" s="305" customFormat="1" ht="15" customHeight="1" x14ac:dyDescent="0.25">
      <c r="A121" s="1013">
        <v>114</v>
      </c>
      <c r="B121" s="1006" t="s">
        <v>207</v>
      </c>
      <c r="C121" s="1007" t="s">
        <v>694</v>
      </c>
      <c r="D121" s="1011" t="s">
        <v>206</v>
      </c>
      <c r="E121" s="1014" t="s">
        <v>6</v>
      </c>
      <c r="F121" s="1008">
        <v>1.68</v>
      </c>
      <c r="G121" s="1009">
        <v>0.1</v>
      </c>
      <c r="H121" s="1010">
        <v>48.272399999999998</v>
      </c>
      <c r="I121" s="1012">
        <v>60</v>
      </c>
    </row>
    <row r="122" spans="1:9" s="305" customFormat="1" ht="15" customHeight="1" x14ac:dyDescent="0.25">
      <c r="A122" s="1015">
        <v>115</v>
      </c>
      <c r="B122" s="1016" t="s">
        <v>205</v>
      </c>
      <c r="C122" s="1017" t="s">
        <v>694</v>
      </c>
      <c r="D122" s="1018" t="s">
        <v>695</v>
      </c>
      <c r="E122" s="1019" t="s">
        <v>6</v>
      </c>
      <c r="F122" s="1020">
        <v>1.68</v>
      </c>
      <c r="G122" s="1021">
        <v>0.1</v>
      </c>
      <c r="H122" s="1022">
        <v>48.272399999999998</v>
      </c>
      <c r="I122" s="1023">
        <v>60</v>
      </c>
    </row>
    <row r="123" spans="1:9" s="305" customFormat="1" ht="15" customHeight="1" x14ac:dyDescent="0.25">
      <c r="A123" s="1013">
        <v>116</v>
      </c>
      <c r="B123" s="1006" t="s">
        <v>1071</v>
      </c>
      <c r="C123" s="1007" t="s">
        <v>209</v>
      </c>
      <c r="D123" s="1011" t="s">
        <v>1072</v>
      </c>
      <c r="E123" s="1014" t="s">
        <v>6</v>
      </c>
      <c r="F123" s="1008">
        <v>1.68</v>
      </c>
      <c r="G123" s="1009">
        <v>0.1</v>
      </c>
      <c r="H123" s="1010">
        <v>48.272399999999998</v>
      </c>
      <c r="I123" s="1012">
        <v>60</v>
      </c>
    </row>
    <row r="124" spans="1:9" s="305" customFormat="1" ht="15" customHeight="1" x14ac:dyDescent="0.25">
      <c r="A124" s="1015">
        <v>117</v>
      </c>
      <c r="B124" s="1016">
        <v>4045</v>
      </c>
      <c r="C124" s="1017" t="s">
        <v>204</v>
      </c>
      <c r="D124" s="1018" t="s">
        <v>203</v>
      </c>
      <c r="E124" s="1019" t="s">
        <v>6</v>
      </c>
      <c r="F124" s="1020">
        <v>3.48</v>
      </c>
      <c r="G124" s="1021">
        <v>0.1</v>
      </c>
      <c r="H124" s="1022">
        <v>99.99</v>
      </c>
      <c r="I124" s="1023">
        <v>36</v>
      </c>
    </row>
    <row r="125" spans="1:9" s="305" customFormat="1" ht="15" customHeight="1" x14ac:dyDescent="0.25">
      <c r="A125" s="1013">
        <v>118</v>
      </c>
      <c r="B125" s="1006">
        <v>4046</v>
      </c>
      <c r="C125" s="1007" t="s">
        <v>202</v>
      </c>
      <c r="D125" s="1011" t="s">
        <v>696</v>
      </c>
      <c r="E125" s="1014" t="s">
        <v>63</v>
      </c>
      <c r="F125" s="1008">
        <v>3.6</v>
      </c>
      <c r="G125" s="1009">
        <v>0.1</v>
      </c>
      <c r="H125" s="1010">
        <v>113.51339999999999</v>
      </c>
      <c r="I125" s="1012">
        <v>48</v>
      </c>
    </row>
    <row r="126" spans="1:9" s="305" customFormat="1" ht="15" customHeight="1" x14ac:dyDescent="0.25">
      <c r="A126" s="1015">
        <v>119</v>
      </c>
      <c r="B126" s="1016" t="s">
        <v>201</v>
      </c>
      <c r="C126" s="1017" t="s">
        <v>697</v>
      </c>
      <c r="D126" s="1018" t="s">
        <v>71</v>
      </c>
      <c r="E126" s="1019" t="s">
        <v>63</v>
      </c>
      <c r="F126" s="1020">
        <v>3.6</v>
      </c>
      <c r="G126" s="1021">
        <v>0.1</v>
      </c>
      <c r="H126" s="1022">
        <v>64.597499999999997</v>
      </c>
      <c r="I126" s="1023">
        <v>50</v>
      </c>
    </row>
    <row r="127" spans="1:9" s="305" customFormat="1" ht="15" customHeight="1" x14ac:dyDescent="0.25">
      <c r="A127" s="1013">
        <v>120</v>
      </c>
      <c r="B127" s="1006" t="s">
        <v>200</v>
      </c>
      <c r="C127" s="1007" t="s">
        <v>199</v>
      </c>
      <c r="D127" s="1011" t="s">
        <v>198</v>
      </c>
      <c r="E127" s="1014" t="s">
        <v>63</v>
      </c>
      <c r="F127" s="1008">
        <v>2.4</v>
      </c>
      <c r="G127" s="1009">
        <v>0.1</v>
      </c>
      <c r="H127" s="1010">
        <v>75.675600000000003</v>
      </c>
      <c r="I127" s="1012">
        <v>63</v>
      </c>
    </row>
    <row r="128" spans="1:9" s="305" customFormat="1" ht="15" customHeight="1" x14ac:dyDescent="0.25">
      <c r="A128" s="1015">
        <v>121</v>
      </c>
      <c r="B128" s="1016" t="s">
        <v>197</v>
      </c>
      <c r="C128" s="1017" t="s">
        <v>196</v>
      </c>
      <c r="D128" s="1018" t="s">
        <v>195</v>
      </c>
      <c r="E128" s="1019" t="s">
        <v>6</v>
      </c>
      <c r="F128" s="1020">
        <v>2.4</v>
      </c>
      <c r="G128" s="1021">
        <v>0.1</v>
      </c>
      <c r="H128" s="1022">
        <v>68.963399999999993</v>
      </c>
      <c r="I128" s="1023">
        <v>68</v>
      </c>
    </row>
    <row r="129" spans="1:9" s="305" customFormat="1" ht="15" customHeight="1" x14ac:dyDescent="0.25">
      <c r="A129" s="1013">
        <v>122</v>
      </c>
      <c r="B129" s="1006" t="s">
        <v>872</v>
      </c>
      <c r="C129" s="1007" t="s">
        <v>873</v>
      </c>
      <c r="D129" s="1011" t="s">
        <v>195</v>
      </c>
      <c r="E129" s="1014" t="s">
        <v>6</v>
      </c>
      <c r="F129" s="1008">
        <v>3.6</v>
      </c>
      <c r="G129" s="1009">
        <v>0.1</v>
      </c>
      <c r="H129" s="1010">
        <v>103.851</v>
      </c>
      <c r="I129" s="1012"/>
    </row>
    <row r="130" spans="1:9" s="305" customFormat="1" ht="15" customHeight="1" x14ac:dyDescent="0.25">
      <c r="A130" s="1015">
        <v>123</v>
      </c>
      <c r="B130" s="1016" t="s">
        <v>194</v>
      </c>
      <c r="C130" s="1017" t="s">
        <v>193</v>
      </c>
      <c r="D130" s="1018" t="s">
        <v>222</v>
      </c>
      <c r="E130" s="1019" t="s">
        <v>63</v>
      </c>
      <c r="F130" s="1020">
        <v>3.6</v>
      </c>
      <c r="G130" s="1021">
        <v>0.1</v>
      </c>
      <c r="H130" s="1022">
        <v>64.597499999999997</v>
      </c>
      <c r="I130" s="1023">
        <v>50</v>
      </c>
    </row>
    <row r="131" spans="1:9" s="305" customFormat="1" ht="15" customHeight="1" x14ac:dyDescent="0.25">
      <c r="A131" s="1013">
        <v>124</v>
      </c>
      <c r="B131" s="1006">
        <v>4047</v>
      </c>
      <c r="C131" s="1007" t="s">
        <v>192</v>
      </c>
      <c r="D131" s="1011" t="s">
        <v>191</v>
      </c>
      <c r="E131" s="1014" t="s">
        <v>6</v>
      </c>
      <c r="F131" s="1008">
        <v>1.8</v>
      </c>
      <c r="G131" s="1009">
        <v>0.1</v>
      </c>
      <c r="H131" s="1010">
        <v>51.727499999999999</v>
      </c>
      <c r="I131" s="1012">
        <v>70</v>
      </c>
    </row>
    <row r="132" spans="1:9" s="305" customFormat="1" ht="15" customHeight="1" x14ac:dyDescent="0.25">
      <c r="A132" s="1015">
        <v>125</v>
      </c>
      <c r="B132" s="1016" t="s">
        <v>190</v>
      </c>
      <c r="C132" s="1017" t="s">
        <v>189</v>
      </c>
      <c r="D132" s="1018" t="s">
        <v>698</v>
      </c>
      <c r="E132" s="1019" t="s">
        <v>6</v>
      </c>
      <c r="F132" s="1020">
        <v>3.6</v>
      </c>
      <c r="G132" s="1021">
        <v>0.1</v>
      </c>
      <c r="H132" s="1022">
        <v>103.4451</v>
      </c>
      <c r="I132" s="1023">
        <v>60</v>
      </c>
    </row>
    <row r="133" spans="1:9" s="305" customFormat="1" ht="15" customHeight="1" x14ac:dyDescent="0.25">
      <c r="A133" s="1013">
        <v>126</v>
      </c>
      <c r="B133" s="1006">
        <v>4048</v>
      </c>
      <c r="C133" s="1007" t="s">
        <v>801</v>
      </c>
      <c r="D133" s="1011" t="s">
        <v>188</v>
      </c>
      <c r="E133" s="1014" t="s">
        <v>6</v>
      </c>
      <c r="F133" s="1008">
        <v>3.21</v>
      </c>
      <c r="G133" s="1009">
        <v>0.1</v>
      </c>
      <c r="H133" s="1010">
        <v>92.248200000000011</v>
      </c>
      <c r="I133" s="1012">
        <v>60</v>
      </c>
    </row>
    <row r="134" spans="1:9" s="305" customFormat="1" ht="15" customHeight="1" x14ac:dyDescent="0.25">
      <c r="A134" s="1015">
        <v>127</v>
      </c>
      <c r="B134" s="1016">
        <v>4049</v>
      </c>
      <c r="C134" s="1017" t="s">
        <v>699</v>
      </c>
      <c r="D134" s="1018" t="s">
        <v>187</v>
      </c>
      <c r="E134" s="1019" t="s">
        <v>63</v>
      </c>
      <c r="F134" s="1020">
        <v>3.25</v>
      </c>
      <c r="G134" s="1021">
        <v>0.1</v>
      </c>
      <c r="H134" s="1022">
        <v>102.48479999999999</v>
      </c>
      <c r="I134" s="1023">
        <v>50</v>
      </c>
    </row>
    <row r="135" spans="1:9" s="305" customFormat="1" ht="15" customHeight="1" x14ac:dyDescent="0.25">
      <c r="A135" s="1013">
        <v>128</v>
      </c>
      <c r="B135" s="1006">
        <v>4050</v>
      </c>
      <c r="C135" s="1007" t="s">
        <v>186</v>
      </c>
      <c r="D135" s="1011" t="s">
        <v>185</v>
      </c>
      <c r="E135" s="1014" t="s">
        <v>63</v>
      </c>
      <c r="F135" s="1008">
        <v>3.9</v>
      </c>
      <c r="G135" s="1009">
        <v>0.1</v>
      </c>
      <c r="H135" s="1010">
        <v>122.9778</v>
      </c>
      <c r="I135" s="1012">
        <v>46</v>
      </c>
    </row>
    <row r="136" spans="1:9" s="305" customFormat="1" ht="15" customHeight="1" x14ac:dyDescent="0.25">
      <c r="A136" s="1015">
        <v>129</v>
      </c>
      <c r="B136" s="1016">
        <v>4051</v>
      </c>
      <c r="C136" s="1017" t="s">
        <v>700</v>
      </c>
      <c r="D136" s="1018" t="s">
        <v>184</v>
      </c>
      <c r="E136" s="1019" t="s">
        <v>6</v>
      </c>
      <c r="F136" s="1020">
        <v>6.49</v>
      </c>
      <c r="G136" s="1021">
        <v>0.1</v>
      </c>
      <c r="H136" s="1022">
        <v>172.6857</v>
      </c>
      <c r="I136" s="1023">
        <v>19</v>
      </c>
    </row>
    <row r="137" spans="1:9" s="305" customFormat="1" ht="15" customHeight="1" x14ac:dyDescent="0.25">
      <c r="A137" s="1013">
        <v>130</v>
      </c>
      <c r="B137" s="1006">
        <v>4052</v>
      </c>
      <c r="C137" s="1007" t="s">
        <v>701</v>
      </c>
      <c r="D137" s="1011" t="s">
        <v>183</v>
      </c>
      <c r="E137" s="1014" t="s">
        <v>6</v>
      </c>
      <c r="F137" s="1008">
        <v>2.83</v>
      </c>
      <c r="G137" s="1009">
        <v>0.1</v>
      </c>
      <c r="H137" s="1010">
        <v>75.299400000000006</v>
      </c>
      <c r="I137" s="1012">
        <v>52</v>
      </c>
    </row>
    <row r="138" spans="1:9" s="305" customFormat="1" ht="15" customHeight="1" x14ac:dyDescent="0.25">
      <c r="A138" s="1015">
        <v>131</v>
      </c>
      <c r="B138" s="1016">
        <v>4053</v>
      </c>
      <c r="C138" s="1017" t="s">
        <v>182</v>
      </c>
      <c r="D138" s="1018" t="s">
        <v>181</v>
      </c>
      <c r="E138" s="1019" t="s">
        <v>6</v>
      </c>
      <c r="F138" s="1020">
        <v>3.02</v>
      </c>
      <c r="G138" s="1021">
        <v>0.1</v>
      </c>
      <c r="H138" s="1022">
        <v>86.7834</v>
      </c>
      <c r="I138" s="1023">
        <v>42</v>
      </c>
    </row>
    <row r="139" spans="1:9" s="305" customFormat="1" ht="15" customHeight="1" x14ac:dyDescent="0.25">
      <c r="A139" s="1013">
        <v>132</v>
      </c>
      <c r="B139" s="1006">
        <v>4054</v>
      </c>
      <c r="C139" s="1007" t="s">
        <v>702</v>
      </c>
      <c r="D139" s="1011" t="s">
        <v>703</v>
      </c>
      <c r="E139" s="1014" t="s">
        <v>63</v>
      </c>
      <c r="F139" s="1008">
        <v>4.3499999999999996</v>
      </c>
      <c r="G139" s="1009">
        <v>0.1</v>
      </c>
      <c r="H139" s="1010">
        <v>78.308999999999997</v>
      </c>
      <c r="I139" s="1012">
        <v>40</v>
      </c>
    </row>
    <row r="140" spans="1:9" s="305" customFormat="1" ht="15" customHeight="1" x14ac:dyDescent="0.25">
      <c r="A140" s="1015">
        <v>133</v>
      </c>
      <c r="B140" s="1016" t="s">
        <v>180</v>
      </c>
      <c r="C140" s="1017" t="s">
        <v>704</v>
      </c>
      <c r="D140" s="1018" t="s">
        <v>705</v>
      </c>
      <c r="E140" s="1019" t="s">
        <v>63</v>
      </c>
      <c r="F140" s="1020">
        <v>4.3499999999999996</v>
      </c>
      <c r="G140" s="1021">
        <v>0.1</v>
      </c>
      <c r="H140" s="1022">
        <v>78.061499999999995</v>
      </c>
      <c r="I140" s="1023">
        <v>40</v>
      </c>
    </row>
    <row r="141" spans="1:9" s="305" customFormat="1" ht="15" customHeight="1" x14ac:dyDescent="0.25">
      <c r="A141" s="1013">
        <v>134</v>
      </c>
      <c r="B141" s="1006" t="s">
        <v>179</v>
      </c>
      <c r="C141" s="1007" t="s">
        <v>706</v>
      </c>
      <c r="D141" s="1011"/>
      <c r="E141" s="1014" t="s">
        <v>63</v>
      </c>
      <c r="F141" s="1008">
        <v>4.29</v>
      </c>
      <c r="G141" s="1009">
        <v>0.1</v>
      </c>
      <c r="H141" s="1010">
        <v>76.982399999999998</v>
      </c>
      <c r="I141" s="1012">
        <v>40</v>
      </c>
    </row>
    <row r="142" spans="1:9" s="305" customFormat="1" ht="15" customHeight="1" x14ac:dyDescent="0.25">
      <c r="A142" s="1015">
        <v>135</v>
      </c>
      <c r="B142" s="1016" t="s">
        <v>178</v>
      </c>
      <c r="C142" s="1017" t="s">
        <v>177</v>
      </c>
      <c r="D142" s="1018" t="s">
        <v>705</v>
      </c>
      <c r="E142" s="1019" t="s">
        <v>63</v>
      </c>
      <c r="F142" s="1020">
        <v>4.3499999999999996</v>
      </c>
      <c r="G142" s="1021">
        <v>0.1</v>
      </c>
      <c r="H142" s="1022">
        <v>78.061499999999995</v>
      </c>
      <c r="I142" s="1023">
        <v>42</v>
      </c>
    </row>
    <row r="143" spans="1:9" s="305" customFormat="1" ht="15" customHeight="1" x14ac:dyDescent="0.25">
      <c r="A143" s="1013">
        <v>136</v>
      </c>
      <c r="B143" s="1006" t="s">
        <v>176</v>
      </c>
      <c r="C143" s="1007" t="s">
        <v>175</v>
      </c>
      <c r="D143" s="1011" t="s">
        <v>174</v>
      </c>
      <c r="E143" s="1014" t="s">
        <v>63</v>
      </c>
      <c r="F143" s="1008">
        <v>4.29</v>
      </c>
      <c r="G143" s="1009">
        <v>0.1</v>
      </c>
      <c r="H143" s="1010">
        <v>76.982399999999998</v>
      </c>
      <c r="I143" s="1012">
        <v>40</v>
      </c>
    </row>
    <row r="144" spans="1:9" s="305" customFormat="1" ht="15" customHeight="1" x14ac:dyDescent="0.25">
      <c r="A144" s="1015">
        <v>137</v>
      </c>
      <c r="B144" s="1016" t="s">
        <v>874</v>
      </c>
      <c r="C144" s="1017" t="s">
        <v>875</v>
      </c>
      <c r="D144" s="1018"/>
      <c r="E144" s="1019" t="s">
        <v>63</v>
      </c>
      <c r="F144" s="1020">
        <v>4.3499999999999996</v>
      </c>
      <c r="G144" s="1021">
        <v>0.1</v>
      </c>
      <c r="H144" s="1022">
        <v>78.308999999999997</v>
      </c>
      <c r="I144" s="1023">
        <v>40</v>
      </c>
    </row>
    <row r="145" spans="1:9" s="305" customFormat="1" ht="15" customHeight="1" x14ac:dyDescent="0.25">
      <c r="A145" s="1013">
        <v>138</v>
      </c>
      <c r="B145" s="1006" t="s">
        <v>876</v>
      </c>
      <c r="C145" s="1007" t="s">
        <v>877</v>
      </c>
      <c r="D145" s="1011"/>
      <c r="E145" s="1014" t="s">
        <v>63</v>
      </c>
      <c r="F145" s="1008">
        <v>4.3499999999999996</v>
      </c>
      <c r="G145" s="1009">
        <v>0.1</v>
      </c>
      <c r="H145" s="1010">
        <v>78.308999999999997</v>
      </c>
      <c r="I145" s="1012">
        <v>40</v>
      </c>
    </row>
    <row r="146" spans="1:9" s="305" customFormat="1" ht="15" customHeight="1" x14ac:dyDescent="0.25">
      <c r="A146" s="1015">
        <v>139</v>
      </c>
      <c r="B146" s="1016" t="s">
        <v>878</v>
      </c>
      <c r="C146" s="1017" t="s">
        <v>879</v>
      </c>
      <c r="D146" s="1018"/>
      <c r="E146" s="1019" t="s">
        <v>63</v>
      </c>
      <c r="F146" s="1020">
        <v>8.6999999999999993</v>
      </c>
      <c r="G146" s="1021">
        <v>0.1</v>
      </c>
      <c r="H146" s="1022">
        <v>156.1131</v>
      </c>
      <c r="I146" s="1023">
        <v>20</v>
      </c>
    </row>
    <row r="147" spans="1:9" s="305" customFormat="1" ht="15" customHeight="1" x14ac:dyDescent="0.25">
      <c r="A147" s="1013">
        <v>140</v>
      </c>
      <c r="B147" s="1006" t="s">
        <v>1466</v>
      </c>
      <c r="C147" s="1007" t="s">
        <v>1496</v>
      </c>
      <c r="D147" s="1011"/>
      <c r="E147" s="1014" t="s">
        <v>63</v>
      </c>
      <c r="F147" s="1008">
        <f>0.145*60</f>
        <v>8.6999999999999993</v>
      </c>
      <c r="G147" s="1009">
        <v>0.1</v>
      </c>
      <c r="H147" s="1010">
        <v>156.10320000000002</v>
      </c>
      <c r="I147" s="1012">
        <v>20</v>
      </c>
    </row>
    <row r="148" spans="1:9" s="305" customFormat="1" ht="15" customHeight="1" x14ac:dyDescent="0.25">
      <c r="A148" s="1015">
        <v>141</v>
      </c>
      <c r="B148" s="1016" t="s">
        <v>1467</v>
      </c>
      <c r="C148" s="1017" t="s">
        <v>1497</v>
      </c>
      <c r="D148" s="1018" t="s">
        <v>1498</v>
      </c>
      <c r="E148" s="1019" t="s">
        <v>6</v>
      </c>
      <c r="F148" s="1020">
        <f>0.145*0.075*267</f>
        <v>2.9036249999999999</v>
      </c>
      <c r="G148" s="1021">
        <v>0.1</v>
      </c>
      <c r="H148" s="1022">
        <v>83.328299999999999</v>
      </c>
      <c r="I148" s="1023">
        <v>42</v>
      </c>
    </row>
    <row r="149" spans="1:9" s="305" customFormat="1" ht="15" customHeight="1" x14ac:dyDescent="0.25">
      <c r="A149" s="1013">
        <v>142</v>
      </c>
      <c r="B149" s="1006">
        <v>4055</v>
      </c>
      <c r="C149" s="1007" t="s">
        <v>707</v>
      </c>
      <c r="D149" s="1011" t="s">
        <v>173</v>
      </c>
      <c r="E149" s="1014" t="s">
        <v>6</v>
      </c>
      <c r="F149" s="1008">
        <v>5.08</v>
      </c>
      <c r="G149" s="1009">
        <v>0.1</v>
      </c>
      <c r="H149" s="1010">
        <v>145.97549999999998</v>
      </c>
      <c r="I149" s="1012">
        <v>24</v>
      </c>
    </row>
    <row r="150" spans="1:9" s="305" customFormat="1" ht="15" customHeight="1" x14ac:dyDescent="0.25">
      <c r="A150" s="1015">
        <v>143</v>
      </c>
      <c r="B150" s="1016">
        <v>4056</v>
      </c>
      <c r="C150" s="1017" t="s">
        <v>1563</v>
      </c>
      <c r="D150" s="1018" t="s">
        <v>172</v>
      </c>
      <c r="E150" s="1019" t="s">
        <v>6</v>
      </c>
      <c r="F150" s="1020">
        <v>3.62</v>
      </c>
      <c r="G150" s="1021">
        <v>0.1</v>
      </c>
      <c r="H150" s="1022">
        <v>104.01929999999999</v>
      </c>
      <c r="I150" s="1023">
        <v>35</v>
      </c>
    </row>
    <row r="151" spans="1:9" s="305" customFormat="1" ht="15" customHeight="1" x14ac:dyDescent="0.25">
      <c r="A151" s="1013">
        <v>144</v>
      </c>
      <c r="B151" s="1006">
        <v>4057</v>
      </c>
      <c r="C151" s="1007" t="s">
        <v>708</v>
      </c>
      <c r="D151" s="1011" t="s">
        <v>171</v>
      </c>
      <c r="E151" s="1014" t="s">
        <v>6</v>
      </c>
      <c r="F151" s="1008">
        <v>5.92</v>
      </c>
      <c r="G151" s="1009">
        <v>0.1</v>
      </c>
      <c r="H151" s="1010">
        <v>170.11170000000001</v>
      </c>
      <c r="I151" s="1012">
        <v>24</v>
      </c>
    </row>
    <row r="152" spans="1:9" s="305" customFormat="1" ht="15" customHeight="1" x14ac:dyDescent="0.25">
      <c r="A152" s="1015">
        <v>145</v>
      </c>
      <c r="B152" s="1016" t="s">
        <v>1468</v>
      </c>
      <c r="C152" s="1017" t="s">
        <v>1499</v>
      </c>
      <c r="D152" s="1018" t="s">
        <v>1500</v>
      </c>
      <c r="E152" s="1019" t="s">
        <v>63</v>
      </c>
      <c r="F152" s="1020">
        <f>0.148*25</f>
        <v>3.6999999999999997</v>
      </c>
      <c r="G152" s="1021">
        <v>0.1</v>
      </c>
      <c r="H152" s="1022">
        <v>66.389399999999995</v>
      </c>
      <c r="I152" s="1023">
        <v>48</v>
      </c>
    </row>
    <row r="153" spans="1:9" s="305" customFormat="1" ht="15" customHeight="1" x14ac:dyDescent="0.25">
      <c r="A153" s="1013">
        <v>146</v>
      </c>
      <c r="B153" s="1006">
        <v>4058</v>
      </c>
      <c r="C153" s="1007" t="s">
        <v>709</v>
      </c>
      <c r="D153" s="1011" t="s">
        <v>710</v>
      </c>
      <c r="E153" s="1014" t="s">
        <v>6</v>
      </c>
      <c r="F153" s="1008">
        <v>2.25</v>
      </c>
      <c r="G153" s="1009">
        <v>0.1</v>
      </c>
      <c r="H153" s="1010">
        <v>64.656900000000007</v>
      </c>
      <c r="I153" s="1012">
        <v>70</v>
      </c>
    </row>
    <row r="154" spans="1:9" s="305" customFormat="1" ht="15" customHeight="1" x14ac:dyDescent="0.25">
      <c r="A154" s="1015">
        <v>147</v>
      </c>
      <c r="B154" s="1016" t="s">
        <v>170</v>
      </c>
      <c r="C154" s="1017" t="s">
        <v>711</v>
      </c>
      <c r="D154" s="1018" t="s">
        <v>169</v>
      </c>
      <c r="E154" s="1019" t="s">
        <v>6</v>
      </c>
      <c r="F154" s="1020">
        <v>4.5</v>
      </c>
      <c r="G154" s="1021">
        <v>0.1</v>
      </c>
      <c r="H154" s="1022">
        <v>129.3039</v>
      </c>
      <c r="I154" s="1023">
        <v>40</v>
      </c>
    </row>
    <row r="155" spans="1:9" s="305" customFormat="1" ht="15" customHeight="1" x14ac:dyDescent="0.25">
      <c r="A155" s="1013">
        <v>148</v>
      </c>
      <c r="B155" s="1006" t="s">
        <v>168</v>
      </c>
      <c r="C155" s="1007" t="s">
        <v>167</v>
      </c>
      <c r="D155" s="1011" t="s">
        <v>712</v>
      </c>
      <c r="E155" s="1014" t="s">
        <v>6</v>
      </c>
      <c r="F155" s="1008">
        <v>2.2599999999999998</v>
      </c>
      <c r="G155" s="1009">
        <v>0.1</v>
      </c>
      <c r="H155" s="1010">
        <v>64.943999999999988</v>
      </c>
      <c r="I155" s="1012">
        <v>60</v>
      </c>
    </row>
    <row r="156" spans="1:9" s="305" customFormat="1" ht="15" customHeight="1" x14ac:dyDescent="0.25">
      <c r="A156" s="1015">
        <v>149</v>
      </c>
      <c r="B156" s="1016">
        <v>4059</v>
      </c>
      <c r="C156" s="1017" t="s">
        <v>802</v>
      </c>
      <c r="D156" s="1018" t="s">
        <v>713</v>
      </c>
      <c r="E156" s="1019" t="s">
        <v>6</v>
      </c>
      <c r="F156" s="1020">
        <v>4.5599999999999996</v>
      </c>
      <c r="G156" s="1021">
        <v>0.1</v>
      </c>
      <c r="H156" s="1022">
        <v>135.88739999999999</v>
      </c>
      <c r="I156" s="1023">
        <v>36</v>
      </c>
    </row>
    <row r="157" spans="1:9" s="305" customFormat="1" ht="15" customHeight="1" x14ac:dyDescent="0.25">
      <c r="A157" s="1013">
        <v>150</v>
      </c>
      <c r="B157" s="1006">
        <v>4060</v>
      </c>
      <c r="C157" s="1007" t="s">
        <v>166</v>
      </c>
      <c r="D157" s="1011" t="s">
        <v>165</v>
      </c>
      <c r="E157" s="1014" t="s">
        <v>63</v>
      </c>
      <c r="F157" s="1008">
        <v>8.5</v>
      </c>
      <c r="G157" s="1009">
        <v>0.1</v>
      </c>
      <c r="H157" s="1010">
        <v>149.54939999999999</v>
      </c>
      <c r="I157" s="1012">
        <v>20</v>
      </c>
    </row>
    <row r="158" spans="1:9" s="305" customFormat="1" ht="15" customHeight="1" x14ac:dyDescent="0.25">
      <c r="A158" s="1015">
        <v>151</v>
      </c>
      <c r="B158" s="1016">
        <v>4061</v>
      </c>
      <c r="C158" s="1017" t="s">
        <v>714</v>
      </c>
      <c r="D158" s="1018" t="s">
        <v>164</v>
      </c>
      <c r="E158" s="1019" t="s">
        <v>63</v>
      </c>
      <c r="F158" s="1020">
        <v>5.49</v>
      </c>
      <c r="G158" s="1021">
        <v>0.1</v>
      </c>
      <c r="H158" s="1022">
        <v>98.514899999999997</v>
      </c>
      <c r="I158" s="1023">
        <v>34</v>
      </c>
    </row>
    <row r="159" spans="1:9" s="305" customFormat="1" ht="15" customHeight="1" x14ac:dyDescent="0.25">
      <c r="A159" s="1013">
        <v>152</v>
      </c>
      <c r="B159" s="1006" t="s">
        <v>163</v>
      </c>
      <c r="C159" s="1007" t="s">
        <v>162</v>
      </c>
      <c r="D159" s="1011"/>
      <c r="E159" s="1014" t="s">
        <v>63</v>
      </c>
      <c r="F159" s="1008">
        <v>5.49</v>
      </c>
      <c r="G159" s="1009">
        <v>0.1</v>
      </c>
      <c r="H159" s="1010">
        <v>98.514899999999997</v>
      </c>
      <c r="I159" s="1012">
        <v>34</v>
      </c>
    </row>
    <row r="160" spans="1:9" s="305" customFormat="1" ht="15" customHeight="1" x14ac:dyDescent="0.25">
      <c r="A160" s="1015">
        <v>153</v>
      </c>
      <c r="B160" s="1016">
        <v>4062</v>
      </c>
      <c r="C160" s="1017" t="s">
        <v>715</v>
      </c>
      <c r="D160" s="1018" t="s">
        <v>716</v>
      </c>
      <c r="E160" s="1019" t="s">
        <v>63</v>
      </c>
      <c r="F160" s="1020">
        <v>6.3</v>
      </c>
      <c r="G160" s="1021">
        <v>0.1</v>
      </c>
      <c r="H160" s="1022">
        <v>111.7809</v>
      </c>
      <c r="I160" s="1023">
        <v>26</v>
      </c>
    </row>
    <row r="161" spans="1:9" s="305" customFormat="1" ht="15" customHeight="1" x14ac:dyDescent="0.25">
      <c r="A161" s="1013">
        <v>154</v>
      </c>
      <c r="B161" s="1006" t="s">
        <v>161</v>
      </c>
      <c r="C161" s="1007" t="s">
        <v>717</v>
      </c>
      <c r="D161" s="1011" t="s">
        <v>718</v>
      </c>
      <c r="E161" s="1014" t="s">
        <v>63</v>
      </c>
      <c r="F161" s="1008">
        <v>6.3</v>
      </c>
      <c r="G161" s="1009">
        <v>0.1</v>
      </c>
      <c r="H161" s="1010">
        <v>111.81059999999999</v>
      </c>
      <c r="I161" s="1012">
        <v>26</v>
      </c>
    </row>
    <row r="162" spans="1:9" s="305" customFormat="1" ht="15" customHeight="1" x14ac:dyDescent="0.25">
      <c r="A162" s="1015">
        <v>155</v>
      </c>
      <c r="B162" s="1016" t="s">
        <v>160</v>
      </c>
      <c r="C162" s="1017" t="s">
        <v>159</v>
      </c>
      <c r="D162" s="1018" t="s">
        <v>719</v>
      </c>
      <c r="E162" s="1019" t="s">
        <v>63</v>
      </c>
      <c r="F162" s="1020">
        <v>6.3</v>
      </c>
      <c r="G162" s="1021">
        <v>0.1</v>
      </c>
      <c r="H162" s="1022">
        <v>111.81059999999999</v>
      </c>
      <c r="I162" s="1023">
        <v>26</v>
      </c>
    </row>
    <row r="163" spans="1:9" s="305" customFormat="1" ht="15" customHeight="1" x14ac:dyDescent="0.25">
      <c r="A163" s="1013">
        <v>156</v>
      </c>
      <c r="B163" s="1006" t="s">
        <v>158</v>
      </c>
      <c r="C163" s="1007" t="s">
        <v>720</v>
      </c>
      <c r="D163" s="1011" t="s">
        <v>157</v>
      </c>
      <c r="E163" s="1014" t="s">
        <v>63</v>
      </c>
      <c r="F163" s="1008">
        <v>5.25</v>
      </c>
      <c r="G163" s="1009">
        <v>0.1</v>
      </c>
      <c r="H163" s="1010">
        <v>94.208399999999997</v>
      </c>
      <c r="I163" s="1012">
        <v>26</v>
      </c>
    </row>
    <row r="164" spans="1:9" s="305" customFormat="1" ht="15" customHeight="1" x14ac:dyDescent="0.25">
      <c r="A164" s="1015">
        <v>157</v>
      </c>
      <c r="B164" s="1016">
        <v>4063</v>
      </c>
      <c r="C164" s="1017" t="s">
        <v>156</v>
      </c>
      <c r="D164" s="1018" t="s">
        <v>721</v>
      </c>
      <c r="E164" s="1019" t="s">
        <v>63</v>
      </c>
      <c r="F164" s="1020">
        <v>6.3</v>
      </c>
      <c r="G164" s="1021">
        <v>0.1</v>
      </c>
      <c r="H164" s="1022">
        <v>113.04809999999999</v>
      </c>
      <c r="I164" s="1023">
        <v>25</v>
      </c>
    </row>
    <row r="165" spans="1:9" s="305" customFormat="1" ht="15" customHeight="1" x14ac:dyDescent="0.25">
      <c r="A165" s="1013">
        <v>158</v>
      </c>
      <c r="B165" s="1006" t="s">
        <v>155</v>
      </c>
      <c r="C165" s="1007" t="s">
        <v>722</v>
      </c>
      <c r="D165" s="1011" t="s">
        <v>154</v>
      </c>
      <c r="E165" s="1014" t="s">
        <v>63</v>
      </c>
      <c r="F165" s="1008">
        <v>6.3</v>
      </c>
      <c r="G165" s="1009">
        <v>0.1</v>
      </c>
      <c r="H165" s="1010">
        <v>113.04809999999999</v>
      </c>
      <c r="I165" s="1012">
        <v>25</v>
      </c>
    </row>
    <row r="166" spans="1:9" s="305" customFormat="1" ht="15" customHeight="1" x14ac:dyDescent="0.25">
      <c r="A166" s="1015">
        <v>159</v>
      </c>
      <c r="B166" s="1016" t="s">
        <v>723</v>
      </c>
      <c r="C166" s="1017" t="s">
        <v>724</v>
      </c>
      <c r="D166" s="1018" t="s">
        <v>725</v>
      </c>
      <c r="E166" s="1019" t="s">
        <v>6</v>
      </c>
      <c r="F166" s="1020">
        <v>2.94</v>
      </c>
      <c r="G166" s="1021">
        <v>0.1</v>
      </c>
      <c r="H166" s="1022">
        <v>84.476699999999994</v>
      </c>
      <c r="I166" s="1023">
        <v>42</v>
      </c>
    </row>
    <row r="167" spans="1:9" s="305" customFormat="1" ht="15" customHeight="1" x14ac:dyDescent="0.25">
      <c r="A167" s="1013">
        <v>160</v>
      </c>
      <c r="B167" s="1006" t="s">
        <v>819</v>
      </c>
      <c r="C167" s="1007" t="s">
        <v>726</v>
      </c>
      <c r="D167" s="1011"/>
      <c r="E167" s="1014" t="s">
        <v>63</v>
      </c>
      <c r="F167" s="1008">
        <v>5.25</v>
      </c>
      <c r="G167" s="1009">
        <v>0.1</v>
      </c>
      <c r="H167" s="1010">
        <v>94.208399999999997</v>
      </c>
      <c r="I167" s="1012">
        <v>25</v>
      </c>
    </row>
    <row r="168" spans="1:9" s="305" customFormat="1" ht="15" customHeight="1" x14ac:dyDescent="0.25">
      <c r="A168" s="1015">
        <v>161</v>
      </c>
      <c r="B168" s="1016" t="s">
        <v>1469</v>
      </c>
      <c r="C168" s="1017" t="s">
        <v>1501</v>
      </c>
      <c r="D168" s="1018"/>
      <c r="E168" s="1019" t="s">
        <v>63</v>
      </c>
      <c r="F168" s="1020">
        <f>0.21*20</f>
        <v>4.2</v>
      </c>
      <c r="G168" s="1021">
        <v>0.1</v>
      </c>
      <c r="H168" s="1022">
        <v>75.36869999999999</v>
      </c>
      <c r="I168" s="1023">
        <v>30</v>
      </c>
    </row>
    <row r="169" spans="1:9" s="305" customFormat="1" ht="15" customHeight="1" x14ac:dyDescent="0.25">
      <c r="A169" s="1013">
        <v>162</v>
      </c>
      <c r="B169" s="1006">
        <v>4064</v>
      </c>
      <c r="C169" s="1007" t="s">
        <v>1502</v>
      </c>
      <c r="D169" s="1011"/>
      <c r="E169" s="1014" t="s">
        <v>63</v>
      </c>
      <c r="F169" s="1008">
        <f>0.21*30</f>
        <v>6.3</v>
      </c>
      <c r="G169" s="1009">
        <v>0.1</v>
      </c>
      <c r="H169" s="1010">
        <v>113.04809999999999</v>
      </c>
      <c r="I169" s="1012">
        <v>25</v>
      </c>
    </row>
    <row r="170" spans="1:9" s="305" customFormat="1" ht="15" customHeight="1" x14ac:dyDescent="0.25">
      <c r="A170" s="1015">
        <v>163</v>
      </c>
      <c r="B170" s="1016" t="s">
        <v>153</v>
      </c>
      <c r="C170" s="1017" t="s">
        <v>722</v>
      </c>
      <c r="D170" s="1018" t="s">
        <v>154</v>
      </c>
      <c r="E170" s="1019" t="s">
        <v>63</v>
      </c>
      <c r="F170" s="1020">
        <v>6.3</v>
      </c>
      <c r="G170" s="1021">
        <v>0.1</v>
      </c>
      <c r="H170" s="1022">
        <v>93.78</v>
      </c>
      <c r="I170" s="1023">
        <v>25</v>
      </c>
    </row>
    <row r="171" spans="1:9" s="305" customFormat="1" ht="15" customHeight="1" x14ac:dyDescent="0.25">
      <c r="A171" s="1013">
        <v>164</v>
      </c>
      <c r="B171" s="1006" t="s">
        <v>152</v>
      </c>
      <c r="C171" s="1007" t="s">
        <v>1503</v>
      </c>
      <c r="D171" s="1011" t="s">
        <v>151</v>
      </c>
      <c r="E171" s="1014" t="s">
        <v>63</v>
      </c>
      <c r="F171" s="1008">
        <v>6.3</v>
      </c>
      <c r="G171" s="1009">
        <v>0.1</v>
      </c>
      <c r="H171" s="1010">
        <v>113.04809999999999</v>
      </c>
      <c r="I171" s="1012">
        <v>25</v>
      </c>
    </row>
    <row r="172" spans="1:9" s="305" customFormat="1" ht="15" customHeight="1" x14ac:dyDescent="0.25">
      <c r="A172" s="1015">
        <v>165</v>
      </c>
      <c r="B172" s="1016" t="s">
        <v>880</v>
      </c>
      <c r="C172" s="1017" t="s">
        <v>881</v>
      </c>
      <c r="D172" s="1018" t="s">
        <v>151</v>
      </c>
      <c r="E172" s="1019" t="s">
        <v>63</v>
      </c>
      <c r="F172" s="1020">
        <v>4.2</v>
      </c>
      <c r="G172" s="1021">
        <v>0.1</v>
      </c>
      <c r="H172" s="1022">
        <v>75.36869999999999</v>
      </c>
      <c r="I172" s="1023">
        <v>30</v>
      </c>
    </row>
    <row r="173" spans="1:9" s="305" customFormat="1" ht="15" customHeight="1" x14ac:dyDescent="0.25">
      <c r="A173" s="1013">
        <v>166</v>
      </c>
      <c r="B173" s="1006" t="s">
        <v>1470</v>
      </c>
      <c r="C173" s="1007" t="s">
        <v>1504</v>
      </c>
      <c r="D173" s="1011"/>
      <c r="E173" s="1014" t="s">
        <v>63</v>
      </c>
      <c r="F173" s="1008">
        <f>0.21*20</f>
        <v>4.2</v>
      </c>
      <c r="G173" s="1009">
        <v>0.1</v>
      </c>
      <c r="H173" s="1010">
        <v>75.36869999999999</v>
      </c>
      <c r="I173" s="1012">
        <v>30</v>
      </c>
    </row>
    <row r="174" spans="1:9" s="305" customFormat="1" ht="15" customHeight="1" x14ac:dyDescent="0.25">
      <c r="A174" s="1015">
        <v>167</v>
      </c>
      <c r="B174" s="1016">
        <v>4065</v>
      </c>
      <c r="C174" s="1017" t="s">
        <v>150</v>
      </c>
      <c r="D174" s="1018" t="s">
        <v>149</v>
      </c>
      <c r="E174" s="1019" t="s">
        <v>6</v>
      </c>
      <c r="F174" s="1020">
        <v>7.35</v>
      </c>
      <c r="G174" s="1021">
        <v>0.1</v>
      </c>
      <c r="H174" s="1022">
        <v>211.20660000000001</v>
      </c>
      <c r="I174" s="1023">
        <v>18</v>
      </c>
    </row>
    <row r="175" spans="1:9" s="305" customFormat="1" ht="15" customHeight="1" x14ac:dyDescent="0.25">
      <c r="A175" s="1013">
        <v>168</v>
      </c>
      <c r="B175" s="1006" t="s">
        <v>148</v>
      </c>
      <c r="C175" s="1007" t="s">
        <v>147</v>
      </c>
      <c r="D175" s="1011" t="s">
        <v>727</v>
      </c>
      <c r="E175" s="1014" t="s">
        <v>6</v>
      </c>
      <c r="F175" s="1008">
        <v>10.34</v>
      </c>
      <c r="G175" s="1009">
        <v>0.1</v>
      </c>
      <c r="H175" s="1010">
        <v>297.11880000000002</v>
      </c>
      <c r="I175" s="1012">
        <v>13</v>
      </c>
    </row>
    <row r="176" spans="1:9" s="305" customFormat="1" ht="15" customHeight="1" x14ac:dyDescent="0.25">
      <c r="A176" s="1015">
        <v>169</v>
      </c>
      <c r="B176" s="1016" t="s">
        <v>146</v>
      </c>
      <c r="C176" s="1017" t="s">
        <v>728</v>
      </c>
      <c r="D176" s="1018" t="s">
        <v>729</v>
      </c>
      <c r="E176" s="1019" t="s">
        <v>6</v>
      </c>
      <c r="F176" s="1020">
        <v>4.7</v>
      </c>
      <c r="G176" s="1021">
        <v>0.1</v>
      </c>
      <c r="H176" s="1022">
        <v>185.3082</v>
      </c>
      <c r="I176" s="1023">
        <v>20</v>
      </c>
    </row>
    <row r="177" spans="1:9" s="305" customFormat="1" ht="15" customHeight="1" x14ac:dyDescent="0.25">
      <c r="A177" s="1013">
        <v>170</v>
      </c>
      <c r="B177" s="1006" t="s">
        <v>730</v>
      </c>
      <c r="C177" s="1007" t="s">
        <v>731</v>
      </c>
      <c r="D177" s="1011" t="s">
        <v>149</v>
      </c>
      <c r="E177" s="1014" t="s">
        <v>6</v>
      </c>
      <c r="F177" s="1008">
        <v>4.12</v>
      </c>
      <c r="G177" s="1009">
        <v>0.1</v>
      </c>
      <c r="H177" s="1010">
        <v>118.38419999999999</v>
      </c>
      <c r="I177" s="1012">
        <v>32</v>
      </c>
    </row>
    <row r="178" spans="1:9" s="305" customFormat="1" ht="15" customHeight="1" x14ac:dyDescent="0.25">
      <c r="A178" s="1015">
        <v>171</v>
      </c>
      <c r="B178" s="1016" t="s">
        <v>732</v>
      </c>
      <c r="C178" s="1017" t="s">
        <v>733</v>
      </c>
      <c r="D178" s="1018" t="s">
        <v>149</v>
      </c>
      <c r="E178" s="1019" t="s">
        <v>6</v>
      </c>
      <c r="F178" s="1020">
        <v>6.32</v>
      </c>
      <c r="G178" s="1021">
        <v>0.1</v>
      </c>
      <c r="H178" s="1022">
        <v>181.60560000000001</v>
      </c>
      <c r="I178" s="1023">
        <v>23</v>
      </c>
    </row>
    <row r="179" spans="1:9" s="305" customFormat="1" ht="15" customHeight="1" x14ac:dyDescent="0.25">
      <c r="A179" s="1013">
        <v>172</v>
      </c>
      <c r="B179" s="1006">
        <v>4066</v>
      </c>
      <c r="C179" s="1007" t="s">
        <v>731</v>
      </c>
      <c r="D179" s="1011" t="s">
        <v>734</v>
      </c>
      <c r="E179" s="1014" t="s">
        <v>6</v>
      </c>
      <c r="F179" s="1008">
        <v>4.12</v>
      </c>
      <c r="G179" s="1009">
        <v>0.1</v>
      </c>
      <c r="H179" s="1010">
        <v>118.38419999999999</v>
      </c>
      <c r="I179" s="1012">
        <v>30</v>
      </c>
    </row>
    <row r="180" spans="1:9" s="305" customFormat="1" ht="15" customHeight="1" x14ac:dyDescent="0.25">
      <c r="A180" s="1015">
        <v>173</v>
      </c>
      <c r="B180" s="1016">
        <v>4067</v>
      </c>
      <c r="C180" s="1017" t="s">
        <v>735</v>
      </c>
      <c r="D180" s="1018" t="s">
        <v>145</v>
      </c>
      <c r="E180" s="1019" t="s">
        <v>6</v>
      </c>
      <c r="F180" s="1020">
        <v>5.36</v>
      </c>
      <c r="G180" s="1021">
        <v>0.1</v>
      </c>
      <c r="H180" s="1022">
        <v>154.01429999999999</v>
      </c>
      <c r="I180" s="1023">
        <v>25</v>
      </c>
    </row>
    <row r="181" spans="1:9" s="305" customFormat="1" ht="15" customHeight="1" x14ac:dyDescent="0.25">
      <c r="A181" s="1013">
        <v>174</v>
      </c>
      <c r="B181" s="1006">
        <v>4068</v>
      </c>
      <c r="C181" s="1007" t="s">
        <v>736</v>
      </c>
      <c r="D181" s="1011" t="s">
        <v>737</v>
      </c>
      <c r="E181" s="1014" t="s">
        <v>6</v>
      </c>
      <c r="F181" s="1008">
        <v>8.82</v>
      </c>
      <c r="G181" s="1009">
        <v>0.1</v>
      </c>
      <c r="H181" s="1010">
        <v>253.44</v>
      </c>
      <c r="I181" s="1012">
        <v>32</v>
      </c>
    </row>
    <row r="182" spans="1:9" s="305" customFormat="1" ht="15" customHeight="1" x14ac:dyDescent="0.25">
      <c r="A182" s="1015">
        <v>175</v>
      </c>
      <c r="B182" s="1016">
        <v>4069</v>
      </c>
      <c r="C182" s="1017" t="s">
        <v>738</v>
      </c>
      <c r="D182" s="1018" t="s">
        <v>144</v>
      </c>
      <c r="E182" s="1019" t="s">
        <v>6</v>
      </c>
      <c r="F182" s="1020">
        <v>6.3</v>
      </c>
      <c r="G182" s="1021">
        <v>0.1</v>
      </c>
      <c r="H182" s="1022">
        <v>181.1601</v>
      </c>
      <c r="I182" s="1023">
        <v>22</v>
      </c>
    </row>
    <row r="183" spans="1:9" s="305" customFormat="1" ht="15" customHeight="1" x14ac:dyDescent="0.25">
      <c r="A183" s="1013">
        <v>176</v>
      </c>
      <c r="B183" s="1006">
        <v>4070</v>
      </c>
      <c r="C183" s="1007" t="s">
        <v>739</v>
      </c>
      <c r="D183" s="1011" t="s">
        <v>143</v>
      </c>
      <c r="E183" s="1014" t="s">
        <v>6</v>
      </c>
      <c r="F183" s="1008">
        <v>12.64</v>
      </c>
      <c r="G183" s="1009">
        <v>0.1</v>
      </c>
      <c r="H183" s="1010">
        <v>363.21120000000002</v>
      </c>
      <c r="I183" s="1012">
        <v>10</v>
      </c>
    </row>
    <row r="184" spans="1:9" s="305" customFormat="1" ht="15" customHeight="1" x14ac:dyDescent="0.25">
      <c r="A184" s="1015">
        <v>177</v>
      </c>
      <c r="B184" s="1016" t="s">
        <v>142</v>
      </c>
      <c r="C184" s="1017" t="s">
        <v>141</v>
      </c>
      <c r="D184" s="1018" t="s">
        <v>803</v>
      </c>
      <c r="E184" s="1019" t="s">
        <v>6</v>
      </c>
      <c r="F184" s="1020">
        <v>12.64</v>
      </c>
      <c r="G184" s="1021">
        <v>0.1</v>
      </c>
      <c r="H184" s="1022">
        <v>498.35609999999997</v>
      </c>
      <c r="I184" s="1023">
        <v>8</v>
      </c>
    </row>
    <row r="185" spans="1:9" s="305" customFormat="1" ht="15" customHeight="1" x14ac:dyDescent="0.25">
      <c r="A185" s="1013">
        <v>178</v>
      </c>
      <c r="B185" s="1006" t="s">
        <v>140</v>
      </c>
      <c r="C185" s="1007" t="s">
        <v>740</v>
      </c>
      <c r="D185" s="1011" t="s">
        <v>804</v>
      </c>
      <c r="E185" s="1014" t="s">
        <v>6</v>
      </c>
      <c r="F185" s="1008">
        <v>10.17</v>
      </c>
      <c r="G185" s="1009">
        <v>0.1</v>
      </c>
      <c r="H185" s="1010">
        <v>400.97969999999998</v>
      </c>
      <c r="I185" s="1012">
        <v>10</v>
      </c>
    </row>
    <row r="186" spans="1:9" s="305" customFormat="1" ht="15" customHeight="1" x14ac:dyDescent="0.25">
      <c r="A186" s="1015">
        <v>179</v>
      </c>
      <c r="B186" s="1016" t="s">
        <v>139</v>
      </c>
      <c r="C186" s="1017" t="s">
        <v>138</v>
      </c>
      <c r="D186" s="1018" t="s">
        <v>741</v>
      </c>
      <c r="E186" s="1019" t="s">
        <v>6</v>
      </c>
      <c r="F186" s="1020">
        <v>21.17</v>
      </c>
      <c r="G186" s="1021">
        <v>0.1</v>
      </c>
      <c r="H186" s="1022">
        <v>608.32529999999997</v>
      </c>
      <c r="I186" s="1023">
        <v>6</v>
      </c>
    </row>
    <row r="187" spans="1:9" s="305" customFormat="1" ht="15" customHeight="1" x14ac:dyDescent="0.25">
      <c r="A187" s="1013">
        <v>180</v>
      </c>
      <c r="B187" s="1006" t="s">
        <v>1471</v>
      </c>
      <c r="C187" s="1007" t="s">
        <v>118</v>
      </c>
      <c r="D187" s="1011" t="s">
        <v>1505</v>
      </c>
      <c r="E187" s="1014" t="s">
        <v>6</v>
      </c>
      <c r="F187" s="1008">
        <f>0.21*0.28*200</f>
        <v>11.760000000000002</v>
      </c>
      <c r="G187" s="1009">
        <v>0.1</v>
      </c>
      <c r="H187" s="1010">
        <v>463.65659999999997</v>
      </c>
      <c r="I187" s="1012">
        <v>9</v>
      </c>
    </row>
    <row r="188" spans="1:9" s="305" customFormat="1" ht="15" customHeight="1" x14ac:dyDescent="0.25">
      <c r="A188" s="1015">
        <v>181</v>
      </c>
      <c r="B188" s="1016">
        <v>4071</v>
      </c>
      <c r="C188" s="1017" t="s">
        <v>742</v>
      </c>
      <c r="D188" s="1018" t="s">
        <v>743</v>
      </c>
      <c r="E188" s="1019" t="s">
        <v>6</v>
      </c>
      <c r="F188" s="1020">
        <v>12.6</v>
      </c>
      <c r="G188" s="1021">
        <v>0.1</v>
      </c>
      <c r="H188" s="1022">
        <v>580.1499</v>
      </c>
      <c r="I188" s="1023">
        <v>8</v>
      </c>
    </row>
    <row r="189" spans="1:9" s="305" customFormat="1" ht="15" customHeight="1" x14ac:dyDescent="0.25">
      <c r="A189" s="1013">
        <v>182</v>
      </c>
      <c r="B189" s="1006" t="s">
        <v>137</v>
      </c>
      <c r="C189" s="1007" t="s">
        <v>136</v>
      </c>
      <c r="D189" s="1011" t="s">
        <v>805</v>
      </c>
      <c r="E189" s="1014" t="s">
        <v>6</v>
      </c>
      <c r="F189" s="1008">
        <v>12.6</v>
      </c>
      <c r="G189" s="1009">
        <v>0.1</v>
      </c>
      <c r="H189" s="1010">
        <v>515.17619999999999</v>
      </c>
      <c r="I189" s="1012">
        <v>9</v>
      </c>
    </row>
    <row r="190" spans="1:9" s="305" customFormat="1" ht="15" customHeight="1" x14ac:dyDescent="0.25">
      <c r="A190" s="1015">
        <v>183</v>
      </c>
      <c r="B190" s="1016">
        <v>4072</v>
      </c>
      <c r="C190" s="1017" t="s">
        <v>135</v>
      </c>
      <c r="D190" s="1018" t="s">
        <v>134</v>
      </c>
      <c r="E190" s="1019" t="s">
        <v>6</v>
      </c>
      <c r="F190" s="1020">
        <v>12.6</v>
      </c>
      <c r="G190" s="1021">
        <v>0.1</v>
      </c>
      <c r="H190" s="1022">
        <v>362.06280000000004</v>
      </c>
      <c r="I190" s="1023">
        <v>11</v>
      </c>
    </row>
    <row r="191" spans="1:9" s="305" customFormat="1" ht="15" customHeight="1" x14ac:dyDescent="0.25">
      <c r="A191" s="1013">
        <v>184</v>
      </c>
      <c r="B191" s="1006">
        <v>4073</v>
      </c>
      <c r="C191" s="1007" t="s">
        <v>744</v>
      </c>
      <c r="D191" s="1011" t="s">
        <v>806</v>
      </c>
      <c r="E191" s="1014" t="s">
        <v>6</v>
      </c>
      <c r="F191" s="1008">
        <v>6.3</v>
      </c>
      <c r="G191" s="1009">
        <v>0.1</v>
      </c>
      <c r="H191" s="1010">
        <v>181.03140000000002</v>
      </c>
      <c r="I191" s="1012">
        <v>22</v>
      </c>
    </row>
    <row r="192" spans="1:9" s="305" customFormat="1" ht="15" customHeight="1" x14ac:dyDescent="0.25">
      <c r="A192" s="1015">
        <v>185</v>
      </c>
      <c r="B192" s="1016">
        <v>4073</v>
      </c>
      <c r="C192" s="1017" t="s">
        <v>745</v>
      </c>
      <c r="D192" s="1018" t="s">
        <v>807</v>
      </c>
      <c r="E192" s="1019" t="s">
        <v>6</v>
      </c>
      <c r="F192" s="1020">
        <v>6.3</v>
      </c>
      <c r="G192" s="1021">
        <v>0.1</v>
      </c>
      <c r="H192" s="1022">
        <v>248.39099999999999</v>
      </c>
      <c r="I192" s="1023">
        <v>16</v>
      </c>
    </row>
    <row r="193" spans="1:9" s="305" customFormat="1" ht="15" customHeight="1" x14ac:dyDescent="0.25">
      <c r="A193" s="1013">
        <v>186</v>
      </c>
      <c r="B193" s="1006">
        <v>4074</v>
      </c>
      <c r="C193" s="1007" t="s">
        <v>746</v>
      </c>
      <c r="D193" s="1011" t="s">
        <v>747</v>
      </c>
      <c r="E193" s="1014" t="s">
        <v>6</v>
      </c>
      <c r="F193" s="1008">
        <v>12.6</v>
      </c>
      <c r="G193" s="1009">
        <v>0.1</v>
      </c>
      <c r="H193" s="1010">
        <v>580.1499</v>
      </c>
      <c r="I193" s="1012">
        <v>9</v>
      </c>
    </row>
    <row r="194" spans="1:9" s="305" customFormat="1" ht="15" customHeight="1" x14ac:dyDescent="0.25">
      <c r="A194" s="1015">
        <v>187</v>
      </c>
      <c r="B194" s="1016">
        <v>4075</v>
      </c>
      <c r="C194" s="1017" t="s">
        <v>748</v>
      </c>
      <c r="D194" s="1018" t="s">
        <v>749</v>
      </c>
      <c r="E194" s="1019" t="s">
        <v>6</v>
      </c>
      <c r="F194" s="1020">
        <v>15.75</v>
      </c>
      <c r="G194" s="1021">
        <v>0.1</v>
      </c>
      <c r="H194" s="1022">
        <v>452.57849999999996</v>
      </c>
      <c r="I194" s="1023">
        <v>8</v>
      </c>
    </row>
    <row r="195" spans="1:9" s="305" customFormat="1" ht="15" customHeight="1" x14ac:dyDescent="0.25">
      <c r="A195" s="1013">
        <v>188</v>
      </c>
      <c r="B195" s="1006">
        <v>4076</v>
      </c>
      <c r="C195" s="1007" t="s">
        <v>133</v>
      </c>
      <c r="D195" s="1011" t="s">
        <v>132</v>
      </c>
      <c r="E195" s="1014" t="s">
        <v>63</v>
      </c>
      <c r="F195" s="1008">
        <v>12.5</v>
      </c>
      <c r="G195" s="1009">
        <v>0.1</v>
      </c>
      <c r="H195" s="1010">
        <v>224.2944</v>
      </c>
      <c r="I195" s="1012">
        <v>12</v>
      </c>
    </row>
    <row r="196" spans="1:9" s="305" customFormat="1" ht="15" customHeight="1" x14ac:dyDescent="0.25">
      <c r="A196" s="1015">
        <v>189</v>
      </c>
      <c r="B196" s="1016">
        <v>4077</v>
      </c>
      <c r="C196" s="1017" t="s">
        <v>787</v>
      </c>
      <c r="D196" s="1018"/>
      <c r="E196" s="1019" t="s">
        <v>6</v>
      </c>
      <c r="F196" s="1020">
        <f>0.21*0.15*240</f>
        <v>7.5600000000000005</v>
      </c>
      <c r="G196" s="1021">
        <v>0.1</v>
      </c>
      <c r="H196" s="1022">
        <v>217.23570000000001</v>
      </c>
      <c r="I196" s="1023">
        <v>18</v>
      </c>
    </row>
    <row r="197" spans="1:9" s="305" customFormat="1" ht="15" customHeight="1" x14ac:dyDescent="0.25">
      <c r="A197" s="1013">
        <v>190</v>
      </c>
      <c r="B197" s="1006" t="s">
        <v>1472</v>
      </c>
      <c r="C197" s="1007" t="s">
        <v>1548</v>
      </c>
      <c r="D197" s="1011" t="s">
        <v>1506</v>
      </c>
      <c r="E197" s="1014" t="s">
        <v>63</v>
      </c>
      <c r="F197" s="1008">
        <f>0.21*50</f>
        <v>10.5</v>
      </c>
      <c r="G197" s="1009">
        <v>0.1</v>
      </c>
      <c r="H197" s="1010">
        <v>188.40690000000001</v>
      </c>
      <c r="I197" s="1012">
        <v>14</v>
      </c>
    </row>
    <row r="198" spans="1:9" s="305" customFormat="1" ht="15" customHeight="1" x14ac:dyDescent="0.25">
      <c r="A198" s="1015">
        <v>191</v>
      </c>
      <c r="B198" s="1016">
        <v>4078</v>
      </c>
      <c r="C198" s="1017" t="s">
        <v>131</v>
      </c>
      <c r="D198" s="1018" t="s">
        <v>750</v>
      </c>
      <c r="E198" s="1019" t="s">
        <v>6</v>
      </c>
      <c r="F198" s="1020">
        <v>3.36</v>
      </c>
      <c r="G198" s="1021">
        <v>0.1</v>
      </c>
      <c r="H198" s="1022">
        <v>96.544799999999995</v>
      </c>
      <c r="I198" s="1023">
        <v>46</v>
      </c>
    </row>
    <row r="199" spans="1:9" s="305" customFormat="1" ht="15" customHeight="1" x14ac:dyDescent="0.25">
      <c r="A199" s="1013">
        <v>192</v>
      </c>
      <c r="B199" s="1006" t="s">
        <v>751</v>
      </c>
      <c r="C199" s="1007" t="s">
        <v>226</v>
      </c>
      <c r="D199" s="1011" t="s">
        <v>750</v>
      </c>
      <c r="E199" s="1014" t="s">
        <v>63</v>
      </c>
      <c r="F199" s="1008">
        <v>3.36</v>
      </c>
      <c r="G199" s="1009">
        <v>0.1</v>
      </c>
      <c r="H199" s="1010">
        <v>60.290999999999997</v>
      </c>
      <c r="I199" s="1012">
        <v>55</v>
      </c>
    </row>
    <row r="200" spans="1:9" s="305" customFormat="1" ht="15" customHeight="1" x14ac:dyDescent="0.25">
      <c r="A200" s="1015">
        <v>193</v>
      </c>
      <c r="B200" s="1016">
        <v>4079</v>
      </c>
      <c r="C200" s="1017" t="s">
        <v>1507</v>
      </c>
      <c r="D200" s="1018"/>
      <c r="E200" s="1019" t="s">
        <v>63</v>
      </c>
      <c r="F200" s="1020">
        <f>0.106*22</f>
        <v>2.3319999999999999</v>
      </c>
      <c r="G200" s="1021">
        <v>0.1</v>
      </c>
      <c r="H200" s="1022">
        <v>41.807699999999997</v>
      </c>
      <c r="I200" s="1023">
        <v>65</v>
      </c>
    </row>
    <row r="201" spans="1:9" s="305" customFormat="1" ht="15" customHeight="1" x14ac:dyDescent="0.25">
      <c r="A201" s="1013">
        <v>194</v>
      </c>
      <c r="B201" s="1006" t="s">
        <v>1473</v>
      </c>
      <c r="C201" s="1007" t="s">
        <v>1508</v>
      </c>
      <c r="D201" s="1011"/>
      <c r="E201" s="1014" t="s">
        <v>63</v>
      </c>
      <c r="F201" s="1008">
        <f>0.106*22</f>
        <v>2.3319999999999999</v>
      </c>
      <c r="G201" s="1009">
        <v>0.1</v>
      </c>
      <c r="H201" s="1010">
        <v>41.807699999999997</v>
      </c>
      <c r="I201" s="1012">
        <v>60</v>
      </c>
    </row>
    <row r="202" spans="1:9" s="305" customFormat="1" ht="15" customHeight="1" x14ac:dyDescent="0.25">
      <c r="A202" s="1015">
        <v>195</v>
      </c>
      <c r="B202" s="1016">
        <v>4081</v>
      </c>
      <c r="C202" s="1017" t="s">
        <v>130</v>
      </c>
      <c r="D202" s="1018"/>
      <c r="E202" s="1019" t="s">
        <v>63</v>
      </c>
      <c r="F202" s="1020">
        <v>1.65</v>
      </c>
      <c r="G202" s="1021">
        <v>0.1</v>
      </c>
      <c r="H202" s="1022">
        <v>29.610900000000001</v>
      </c>
      <c r="I202" s="1023">
        <v>72</v>
      </c>
    </row>
    <row r="203" spans="1:9" s="305" customFormat="1" ht="15" customHeight="1" x14ac:dyDescent="0.25">
      <c r="A203" s="1013">
        <v>196</v>
      </c>
      <c r="B203" s="1006" t="s">
        <v>129</v>
      </c>
      <c r="C203" s="1007" t="s">
        <v>128</v>
      </c>
      <c r="D203" s="1011"/>
      <c r="E203" s="1014" t="s">
        <v>63</v>
      </c>
      <c r="F203" s="1008">
        <v>1.38</v>
      </c>
      <c r="G203" s="1009">
        <v>0.1</v>
      </c>
      <c r="H203" s="1010">
        <v>29.610900000000001</v>
      </c>
      <c r="I203" s="1012">
        <v>80</v>
      </c>
    </row>
    <row r="204" spans="1:9" s="305" customFormat="1" ht="15" customHeight="1" x14ac:dyDescent="0.25">
      <c r="A204" s="1015">
        <v>197</v>
      </c>
      <c r="B204" s="1016" t="s">
        <v>127</v>
      </c>
      <c r="C204" s="1017" t="s">
        <v>126</v>
      </c>
      <c r="D204" s="1018"/>
      <c r="E204" s="1019" t="s">
        <v>63</v>
      </c>
      <c r="F204" s="1020">
        <v>1.38</v>
      </c>
      <c r="G204" s="1021">
        <v>0.1</v>
      </c>
      <c r="H204" s="1022">
        <v>29.610900000000001</v>
      </c>
      <c r="I204" s="1023">
        <v>80</v>
      </c>
    </row>
    <row r="205" spans="1:9" s="305" customFormat="1" ht="15" customHeight="1" x14ac:dyDescent="0.25">
      <c r="A205" s="1013">
        <v>198</v>
      </c>
      <c r="B205" s="1006" t="s">
        <v>125</v>
      </c>
      <c r="C205" s="1007" t="s">
        <v>124</v>
      </c>
      <c r="D205" s="1011"/>
      <c r="E205" s="1014" t="s">
        <v>63</v>
      </c>
      <c r="F205" s="1008">
        <v>1.65</v>
      </c>
      <c r="G205" s="1009">
        <v>0.1</v>
      </c>
      <c r="H205" s="1010">
        <v>29.610900000000001</v>
      </c>
      <c r="I205" s="1012">
        <v>64</v>
      </c>
    </row>
    <row r="206" spans="1:9" s="305" customFormat="1" ht="15" customHeight="1" x14ac:dyDescent="0.25">
      <c r="A206" s="1015">
        <v>199</v>
      </c>
      <c r="B206" s="1016" t="s">
        <v>752</v>
      </c>
      <c r="C206" s="1017" t="s">
        <v>753</v>
      </c>
      <c r="D206" s="1018"/>
      <c r="E206" s="1019" t="s">
        <v>63</v>
      </c>
      <c r="F206" s="1020">
        <v>1.65</v>
      </c>
      <c r="G206" s="1021">
        <v>0.1</v>
      </c>
      <c r="H206" s="1022">
        <v>29.610900000000001</v>
      </c>
      <c r="I206" s="1023">
        <v>64</v>
      </c>
    </row>
    <row r="207" spans="1:9" s="305" customFormat="1" ht="15" customHeight="1" x14ac:dyDescent="0.25">
      <c r="A207" s="1013">
        <v>200</v>
      </c>
      <c r="B207" s="1006" t="s">
        <v>754</v>
      </c>
      <c r="C207" s="1007" t="s">
        <v>755</v>
      </c>
      <c r="D207" s="1011"/>
      <c r="E207" s="1014" t="s">
        <v>63</v>
      </c>
      <c r="F207" s="1008">
        <v>2.2000000000000002</v>
      </c>
      <c r="G207" s="1009">
        <v>0.1</v>
      </c>
      <c r="H207" s="1010">
        <v>39.481200000000001</v>
      </c>
      <c r="I207" s="1012">
        <v>48</v>
      </c>
    </row>
    <row r="208" spans="1:9" s="305" customFormat="1" ht="15" customHeight="1" x14ac:dyDescent="0.25">
      <c r="A208" s="1015">
        <v>201</v>
      </c>
      <c r="B208" s="1016" t="s">
        <v>882</v>
      </c>
      <c r="C208" s="1017" t="s">
        <v>883</v>
      </c>
      <c r="D208" s="1018"/>
      <c r="E208" s="1019" t="s">
        <v>63</v>
      </c>
      <c r="F208" s="1020">
        <v>1.1000000000000001</v>
      </c>
      <c r="G208" s="1021">
        <v>0.1</v>
      </c>
      <c r="H208" s="1022">
        <v>19.8</v>
      </c>
      <c r="I208" s="1023">
        <v>84</v>
      </c>
    </row>
    <row r="209" spans="1:9" s="305" customFormat="1" ht="15" customHeight="1" x14ac:dyDescent="0.25">
      <c r="A209" s="1013">
        <v>202</v>
      </c>
      <c r="B209" s="1006" t="s">
        <v>884</v>
      </c>
      <c r="C209" s="1007" t="s">
        <v>885</v>
      </c>
      <c r="D209" s="1011"/>
      <c r="E209" s="1014" t="s">
        <v>63</v>
      </c>
      <c r="F209" s="1008">
        <v>1.1000000000000001</v>
      </c>
      <c r="G209" s="1009">
        <v>0.1</v>
      </c>
      <c r="H209" s="1010">
        <v>19.8</v>
      </c>
      <c r="I209" s="1012">
        <v>84</v>
      </c>
    </row>
    <row r="210" spans="1:9" s="305" customFormat="1" ht="15" customHeight="1" x14ac:dyDescent="0.25">
      <c r="A210" s="1015">
        <v>203</v>
      </c>
      <c r="B210" s="1016" t="s">
        <v>886</v>
      </c>
      <c r="C210" s="1017" t="s">
        <v>887</v>
      </c>
      <c r="D210" s="1018"/>
      <c r="E210" s="1019" t="s">
        <v>63</v>
      </c>
      <c r="F210" s="1020">
        <v>1.1000000000000001</v>
      </c>
      <c r="G210" s="1021">
        <v>0.1</v>
      </c>
      <c r="H210" s="1022">
        <v>19.8</v>
      </c>
      <c r="I210" s="1023">
        <v>84</v>
      </c>
    </row>
    <row r="211" spans="1:9" s="305" customFormat="1" ht="15" customHeight="1" x14ac:dyDescent="0.25">
      <c r="A211" s="1013">
        <v>204</v>
      </c>
      <c r="B211" s="1006" t="s">
        <v>1474</v>
      </c>
      <c r="C211" s="1007" t="s">
        <v>1509</v>
      </c>
      <c r="D211" s="1011"/>
      <c r="E211" s="1014" t="s">
        <v>63</v>
      </c>
      <c r="F211" s="1008">
        <f>0.055*50</f>
        <v>2.75</v>
      </c>
      <c r="G211" s="1009">
        <v>0.1</v>
      </c>
      <c r="H211" s="1010">
        <v>49.658399999999993</v>
      </c>
      <c r="I211" s="1012">
        <v>40</v>
      </c>
    </row>
    <row r="212" spans="1:9" s="305" customFormat="1" ht="15" customHeight="1" x14ac:dyDescent="0.25">
      <c r="A212" s="1015">
        <v>205</v>
      </c>
      <c r="B212" s="1016">
        <v>4082</v>
      </c>
      <c r="C212" s="1017" t="s">
        <v>123</v>
      </c>
      <c r="D212" s="1018" t="s">
        <v>122</v>
      </c>
      <c r="E212" s="1019" t="s">
        <v>63</v>
      </c>
      <c r="F212" s="1020">
        <v>3.62</v>
      </c>
      <c r="G212" s="1021">
        <v>0.1</v>
      </c>
      <c r="H212" s="1022">
        <v>114.49350000000001</v>
      </c>
      <c r="I212" s="1023">
        <v>46</v>
      </c>
    </row>
    <row r="213" spans="1:9" s="305" customFormat="1" ht="15" customHeight="1" x14ac:dyDescent="0.25">
      <c r="A213" s="1013">
        <v>206</v>
      </c>
      <c r="B213" s="1006" t="s">
        <v>121</v>
      </c>
      <c r="C213" s="1007" t="s">
        <v>120</v>
      </c>
      <c r="D213" s="1011" t="s">
        <v>122</v>
      </c>
      <c r="E213" s="1014" t="s">
        <v>63</v>
      </c>
      <c r="F213" s="1008">
        <v>3.75</v>
      </c>
      <c r="G213" s="1009">
        <v>0.1</v>
      </c>
      <c r="H213" s="1010">
        <v>67.300200000000004</v>
      </c>
      <c r="I213" s="1012">
        <v>46</v>
      </c>
    </row>
    <row r="214" spans="1:9" s="305" customFormat="1" ht="15" customHeight="1" x14ac:dyDescent="0.25">
      <c r="A214" s="1015">
        <v>207</v>
      </c>
      <c r="B214" s="1016" t="s">
        <v>1475</v>
      </c>
      <c r="C214" s="1017" t="s">
        <v>1510</v>
      </c>
      <c r="D214" s="1018"/>
      <c r="E214" s="1019" t="s">
        <v>63</v>
      </c>
      <c r="F214" s="1020">
        <f>0.15*25</f>
        <v>3.75</v>
      </c>
      <c r="G214" s="1021">
        <v>0.1</v>
      </c>
      <c r="H214" s="1022">
        <v>67.300200000000004</v>
      </c>
      <c r="I214" s="1023">
        <v>46</v>
      </c>
    </row>
    <row r="215" spans="1:9" s="305" customFormat="1" ht="15" customHeight="1" x14ac:dyDescent="0.25">
      <c r="A215" s="1013">
        <v>208</v>
      </c>
      <c r="B215" s="1006">
        <v>4083</v>
      </c>
      <c r="C215" s="1007" t="s">
        <v>756</v>
      </c>
      <c r="D215" s="1011" t="s">
        <v>20</v>
      </c>
      <c r="E215" s="1014" t="s">
        <v>63</v>
      </c>
      <c r="F215" s="1008">
        <v>12.96</v>
      </c>
      <c r="G215" s="1009">
        <v>0.1</v>
      </c>
      <c r="H215" s="1010">
        <v>232.55100000000002</v>
      </c>
      <c r="I215" s="1012">
        <v>12</v>
      </c>
    </row>
    <row r="216" spans="1:9" s="305" customFormat="1" ht="15" customHeight="1" x14ac:dyDescent="0.25">
      <c r="A216" s="1015">
        <v>209</v>
      </c>
      <c r="B216" s="1016" t="s">
        <v>757</v>
      </c>
      <c r="C216" s="1017" t="s">
        <v>758</v>
      </c>
      <c r="D216" s="1018" t="s">
        <v>20</v>
      </c>
      <c r="E216" s="1019" t="s">
        <v>63</v>
      </c>
      <c r="F216" s="1020">
        <v>10.8</v>
      </c>
      <c r="G216" s="1021">
        <v>0.1</v>
      </c>
      <c r="H216" s="1022">
        <v>193.79249999999999</v>
      </c>
      <c r="I216" s="1023">
        <v>14</v>
      </c>
    </row>
    <row r="217" spans="1:9" s="305" customFormat="1" ht="15" customHeight="1" x14ac:dyDescent="0.25">
      <c r="A217" s="1013">
        <v>210</v>
      </c>
      <c r="B217" s="1006">
        <v>4084</v>
      </c>
      <c r="C217" s="1007" t="s">
        <v>759</v>
      </c>
      <c r="D217" s="1011" t="s">
        <v>119</v>
      </c>
      <c r="E217" s="1014" t="s">
        <v>6</v>
      </c>
      <c r="F217" s="1008">
        <v>8.6999999999999993</v>
      </c>
      <c r="G217" s="1009">
        <v>0.1</v>
      </c>
      <c r="H217" s="1010">
        <v>249.9948</v>
      </c>
      <c r="I217" s="1012">
        <v>20</v>
      </c>
    </row>
    <row r="218" spans="1:9" s="305" customFormat="1" ht="15" customHeight="1" x14ac:dyDescent="0.25">
      <c r="A218" s="1015">
        <v>211</v>
      </c>
      <c r="B218" s="1016">
        <v>4085</v>
      </c>
      <c r="C218" s="1017" t="s">
        <v>760</v>
      </c>
      <c r="D218" s="1018" t="s">
        <v>761</v>
      </c>
      <c r="E218" s="1019" t="s">
        <v>6</v>
      </c>
      <c r="F218" s="1020">
        <v>3.15</v>
      </c>
      <c r="G218" s="1021">
        <v>0.1</v>
      </c>
      <c r="H218" s="1022">
        <v>90.525599999999997</v>
      </c>
      <c r="I218" s="1023">
        <v>32</v>
      </c>
    </row>
    <row r="219" spans="1:9" s="305" customFormat="1" ht="15" customHeight="1" x14ac:dyDescent="0.25">
      <c r="A219" s="1013">
        <v>212</v>
      </c>
      <c r="B219" s="1006">
        <v>4086</v>
      </c>
      <c r="C219" s="1007" t="s">
        <v>118</v>
      </c>
      <c r="D219" s="1011" t="s">
        <v>762</v>
      </c>
      <c r="E219" s="1014" t="s">
        <v>6</v>
      </c>
      <c r="F219" s="1008">
        <v>11.76</v>
      </c>
      <c r="G219" s="1009">
        <v>0.1</v>
      </c>
      <c r="H219" s="1010">
        <v>337.91669999999999</v>
      </c>
      <c r="I219" s="1012">
        <v>11</v>
      </c>
    </row>
    <row r="220" spans="1:9" s="305" customFormat="1" ht="15" customHeight="1" x14ac:dyDescent="0.25">
      <c r="A220" s="1015">
        <v>213</v>
      </c>
      <c r="B220" s="1016" t="s">
        <v>117</v>
      </c>
      <c r="C220" s="1017" t="s">
        <v>118</v>
      </c>
      <c r="D220" s="1018" t="s">
        <v>808</v>
      </c>
      <c r="E220" s="1019" t="s">
        <v>6</v>
      </c>
      <c r="F220" s="1020">
        <v>11.76</v>
      </c>
      <c r="G220" s="1021">
        <v>0.1</v>
      </c>
      <c r="H220" s="1022">
        <v>477.02159999999998</v>
      </c>
      <c r="I220" s="1023">
        <v>9</v>
      </c>
    </row>
    <row r="221" spans="1:9" s="305" customFormat="1" ht="15" customHeight="1" x14ac:dyDescent="0.25">
      <c r="A221" s="1013">
        <v>214</v>
      </c>
      <c r="B221" s="1006" t="s">
        <v>1476</v>
      </c>
      <c r="C221" s="1007" t="s">
        <v>1511</v>
      </c>
      <c r="D221" s="1011" t="s">
        <v>1512</v>
      </c>
      <c r="E221" s="1014" t="s">
        <v>6</v>
      </c>
      <c r="F221" s="1008">
        <f>0.21*0.28*143</f>
        <v>8.4084000000000003</v>
      </c>
      <c r="G221" s="1009">
        <v>0.1</v>
      </c>
      <c r="H221" s="1010">
        <v>241.66890000000001</v>
      </c>
      <c r="I221" s="1012">
        <v>16</v>
      </c>
    </row>
    <row r="222" spans="1:9" s="305" customFormat="1" ht="15" customHeight="1" x14ac:dyDescent="0.25">
      <c r="A222" s="1015">
        <v>215</v>
      </c>
      <c r="B222" s="1016">
        <v>4087</v>
      </c>
      <c r="C222" s="1017" t="s">
        <v>763</v>
      </c>
      <c r="D222" s="1018" t="s">
        <v>116</v>
      </c>
      <c r="E222" s="1019" t="s">
        <v>63</v>
      </c>
      <c r="F222" s="1020">
        <v>6.3</v>
      </c>
      <c r="G222" s="1021">
        <v>0.1</v>
      </c>
      <c r="H222" s="1022">
        <v>113.04809999999999</v>
      </c>
      <c r="I222" s="1023">
        <v>27</v>
      </c>
    </row>
    <row r="223" spans="1:9" s="305" customFormat="1" ht="15" customHeight="1" x14ac:dyDescent="0.25">
      <c r="A223" s="1013">
        <v>216</v>
      </c>
      <c r="B223" s="1006" t="s">
        <v>115</v>
      </c>
      <c r="C223" s="1007" t="s">
        <v>764</v>
      </c>
      <c r="D223" s="1011"/>
      <c r="E223" s="1014" t="s">
        <v>63</v>
      </c>
      <c r="F223" s="1008">
        <v>5.38</v>
      </c>
      <c r="G223" s="1009">
        <v>0.1</v>
      </c>
      <c r="H223" s="1010">
        <v>96.534900000000007</v>
      </c>
      <c r="I223" s="1012">
        <v>27</v>
      </c>
    </row>
    <row r="224" spans="1:9" s="305" customFormat="1" ht="15" customHeight="1" x14ac:dyDescent="0.25">
      <c r="A224" s="1015">
        <v>217</v>
      </c>
      <c r="B224" s="1016" t="s">
        <v>114</v>
      </c>
      <c r="C224" s="1017" t="s">
        <v>113</v>
      </c>
      <c r="D224" s="1018" t="s">
        <v>101</v>
      </c>
      <c r="E224" s="1019" t="s">
        <v>63</v>
      </c>
      <c r="F224" s="1020">
        <v>4.3</v>
      </c>
      <c r="G224" s="1021">
        <v>0.1</v>
      </c>
      <c r="H224" s="1022">
        <v>83.219400000000007</v>
      </c>
      <c r="I224" s="1023">
        <v>23</v>
      </c>
    </row>
    <row r="225" spans="1:9" s="305" customFormat="1" ht="15" customHeight="1" x14ac:dyDescent="0.25">
      <c r="A225" s="1013">
        <v>218</v>
      </c>
      <c r="B225" s="1006" t="s">
        <v>112</v>
      </c>
      <c r="C225" s="1007" t="s">
        <v>111</v>
      </c>
      <c r="D225" s="1011" t="s">
        <v>101</v>
      </c>
      <c r="E225" s="1014" t="s">
        <v>63</v>
      </c>
      <c r="F225" s="1008">
        <v>5.37</v>
      </c>
      <c r="G225" s="1009">
        <v>0.1</v>
      </c>
      <c r="H225" s="1010">
        <v>96.366600000000005</v>
      </c>
      <c r="I225" s="1012">
        <v>27</v>
      </c>
    </row>
    <row r="226" spans="1:9" s="305" customFormat="1" ht="15" customHeight="1" x14ac:dyDescent="0.25">
      <c r="A226" s="1015">
        <v>219</v>
      </c>
      <c r="B226" s="1016" t="s">
        <v>110</v>
      </c>
      <c r="C226" s="1017" t="s">
        <v>109</v>
      </c>
      <c r="D226" s="1018" t="s">
        <v>106</v>
      </c>
      <c r="E226" s="1019" t="s">
        <v>92</v>
      </c>
      <c r="F226" s="1020">
        <v>6.48</v>
      </c>
      <c r="G226" s="1021">
        <v>0.1</v>
      </c>
      <c r="H226" s="1022">
        <v>116.27550000000001</v>
      </c>
      <c r="I226" s="1023">
        <v>25</v>
      </c>
    </row>
    <row r="227" spans="1:9" s="305" customFormat="1" ht="15" customHeight="1" x14ac:dyDescent="0.25">
      <c r="A227" s="1013">
        <v>220</v>
      </c>
      <c r="B227" s="1006" t="s">
        <v>108</v>
      </c>
      <c r="C227" s="1007" t="s">
        <v>107</v>
      </c>
      <c r="D227" s="1011" t="s">
        <v>106</v>
      </c>
      <c r="E227" s="1014" t="s">
        <v>92</v>
      </c>
      <c r="F227" s="1008">
        <v>6.48</v>
      </c>
      <c r="G227" s="1009">
        <v>0.1</v>
      </c>
      <c r="H227" s="1010">
        <v>116.27550000000001</v>
      </c>
      <c r="I227" s="1012">
        <v>25</v>
      </c>
    </row>
    <row r="228" spans="1:9" s="305" customFormat="1" ht="15" customHeight="1" x14ac:dyDescent="0.25">
      <c r="A228" s="1015">
        <v>221</v>
      </c>
      <c r="B228" s="1016" t="s">
        <v>105</v>
      </c>
      <c r="C228" s="1017" t="s">
        <v>104</v>
      </c>
      <c r="D228" s="1018" t="s">
        <v>101</v>
      </c>
      <c r="E228" s="1019" t="s">
        <v>63</v>
      </c>
      <c r="F228" s="1020">
        <v>4.3</v>
      </c>
      <c r="G228" s="1021">
        <v>0.1</v>
      </c>
      <c r="H228" s="1022">
        <v>77.160600000000002</v>
      </c>
      <c r="I228" s="1023">
        <v>23</v>
      </c>
    </row>
    <row r="229" spans="1:9" s="305" customFormat="1" ht="15" customHeight="1" x14ac:dyDescent="0.25">
      <c r="A229" s="1013">
        <v>222</v>
      </c>
      <c r="B229" s="1006" t="s">
        <v>103</v>
      </c>
      <c r="C229" s="1007" t="s">
        <v>102</v>
      </c>
      <c r="D229" s="1011" t="s">
        <v>101</v>
      </c>
      <c r="E229" s="1014" t="s">
        <v>63</v>
      </c>
      <c r="F229" s="1008">
        <v>4.3</v>
      </c>
      <c r="G229" s="1009">
        <v>0.1</v>
      </c>
      <c r="H229" s="1010">
        <v>77.160600000000002</v>
      </c>
      <c r="I229" s="1012">
        <v>23</v>
      </c>
    </row>
    <row r="230" spans="1:9" s="305" customFormat="1" ht="15" customHeight="1" x14ac:dyDescent="0.25">
      <c r="A230" s="1015">
        <v>223</v>
      </c>
      <c r="B230" s="1016" t="s">
        <v>765</v>
      </c>
      <c r="C230" s="1017" t="s">
        <v>766</v>
      </c>
      <c r="D230" s="1018" t="s">
        <v>101</v>
      </c>
      <c r="E230" s="1019" t="s">
        <v>63</v>
      </c>
      <c r="F230" s="1020">
        <v>5.4</v>
      </c>
      <c r="G230" s="1021">
        <v>0.1</v>
      </c>
      <c r="H230" s="1022">
        <v>96.901199999999989</v>
      </c>
      <c r="I230" s="1023">
        <v>27</v>
      </c>
    </row>
    <row r="231" spans="1:9" s="305" customFormat="1" ht="15" customHeight="1" x14ac:dyDescent="0.25">
      <c r="A231" s="1013">
        <v>224</v>
      </c>
      <c r="B231" s="1006">
        <v>4088</v>
      </c>
      <c r="C231" s="1007" t="s">
        <v>1513</v>
      </c>
      <c r="D231" s="1011" t="s">
        <v>1514</v>
      </c>
      <c r="E231" s="1014" t="s">
        <v>6</v>
      </c>
      <c r="F231" s="1008">
        <f>0.215*0.28*200</f>
        <v>12.040000000000001</v>
      </c>
      <c r="G231" s="1009">
        <v>0.1</v>
      </c>
      <c r="H231" s="1010">
        <v>474.69510000000002</v>
      </c>
      <c r="I231" s="1012"/>
    </row>
    <row r="232" spans="1:9" s="305" customFormat="1" ht="15" customHeight="1" x14ac:dyDescent="0.25">
      <c r="A232" s="1015">
        <v>225</v>
      </c>
      <c r="B232" s="1016">
        <v>4089</v>
      </c>
      <c r="C232" s="1017" t="s">
        <v>767</v>
      </c>
      <c r="D232" s="1018" t="s">
        <v>100</v>
      </c>
      <c r="E232" s="1019" t="s">
        <v>6</v>
      </c>
      <c r="F232" s="1020">
        <v>8.82</v>
      </c>
      <c r="G232" s="1021">
        <v>0.1</v>
      </c>
      <c r="H232" s="1022">
        <v>253.44</v>
      </c>
      <c r="I232" s="1023">
        <v>14</v>
      </c>
    </row>
    <row r="233" spans="1:9" s="305" customFormat="1" ht="15" customHeight="1" x14ac:dyDescent="0.25">
      <c r="A233" s="1013">
        <v>226</v>
      </c>
      <c r="B233" s="1006" t="s">
        <v>99</v>
      </c>
      <c r="C233" s="1007" t="s">
        <v>768</v>
      </c>
      <c r="D233" s="1011" t="s">
        <v>769</v>
      </c>
      <c r="E233" s="1014" t="s">
        <v>6</v>
      </c>
      <c r="F233" s="1008">
        <v>6.32</v>
      </c>
      <c r="G233" s="1009">
        <v>0.1</v>
      </c>
      <c r="H233" s="1010">
        <v>181.60560000000001</v>
      </c>
      <c r="I233" s="1012">
        <v>20</v>
      </c>
    </row>
    <row r="234" spans="1:9" s="305" customFormat="1" ht="15" customHeight="1" x14ac:dyDescent="0.25">
      <c r="A234" s="1015">
        <v>227</v>
      </c>
      <c r="B234" s="1016" t="s">
        <v>98</v>
      </c>
      <c r="C234" s="1017" t="s">
        <v>97</v>
      </c>
      <c r="D234" s="1018" t="s">
        <v>809</v>
      </c>
      <c r="E234" s="1019" t="s">
        <v>6</v>
      </c>
      <c r="F234" s="1020">
        <v>15.75</v>
      </c>
      <c r="G234" s="1021">
        <v>0.1</v>
      </c>
      <c r="H234" s="1022">
        <v>620.97749999999996</v>
      </c>
      <c r="I234" s="1023">
        <v>7</v>
      </c>
    </row>
    <row r="235" spans="1:9" s="305" customFormat="1" ht="15" customHeight="1" x14ac:dyDescent="0.25">
      <c r="A235" s="1013">
        <v>228</v>
      </c>
      <c r="B235" s="1006" t="s">
        <v>1477</v>
      </c>
      <c r="C235" s="1007" t="s">
        <v>1515</v>
      </c>
      <c r="D235" s="1011" t="s">
        <v>1516</v>
      </c>
      <c r="E235" s="1014" t="s">
        <v>63</v>
      </c>
      <c r="F235" s="1008">
        <f>0.21*22</f>
        <v>4.62</v>
      </c>
      <c r="G235" s="1009">
        <v>0.1</v>
      </c>
      <c r="H235" s="1010">
        <v>82.902599999999993</v>
      </c>
      <c r="I235" s="1012"/>
    </row>
    <row r="236" spans="1:9" s="305" customFormat="1" ht="15" customHeight="1" x14ac:dyDescent="0.25">
      <c r="A236" s="1015">
        <v>229</v>
      </c>
      <c r="B236" s="1016">
        <v>4092</v>
      </c>
      <c r="C236" s="1017" t="s">
        <v>96</v>
      </c>
      <c r="D236" s="1018" t="s">
        <v>95</v>
      </c>
      <c r="E236" s="1019" t="s">
        <v>63</v>
      </c>
      <c r="F236" s="1020">
        <v>6.02</v>
      </c>
      <c r="G236" s="1021">
        <v>0.1</v>
      </c>
      <c r="H236" s="1022">
        <v>108.0189</v>
      </c>
      <c r="I236" s="1023">
        <v>24</v>
      </c>
    </row>
    <row r="237" spans="1:9" s="305" customFormat="1" ht="15" customHeight="1" x14ac:dyDescent="0.25">
      <c r="A237" s="1013">
        <v>230</v>
      </c>
      <c r="B237" s="1006">
        <v>4093</v>
      </c>
      <c r="C237" s="1007" t="s">
        <v>138</v>
      </c>
      <c r="D237" s="1011" t="s">
        <v>770</v>
      </c>
      <c r="E237" s="1014" t="s">
        <v>6</v>
      </c>
      <c r="F237" s="1008">
        <v>21.17</v>
      </c>
      <c r="G237" s="1009">
        <v>0.1</v>
      </c>
      <c r="H237" s="1010">
        <v>563.26050000000009</v>
      </c>
      <c r="I237" s="1012">
        <v>6</v>
      </c>
    </row>
    <row r="238" spans="1:9" s="305" customFormat="1" ht="15" customHeight="1" x14ac:dyDescent="0.25">
      <c r="A238" s="1015">
        <v>231</v>
      </c>
      <c r="B238" s="1016">
        <v>4094</v>
      </c>
      <c r="C238" s="1017" t="s">
        <v>94</v>
      </c>
      <c r="D238" s="1018" t="s">
        <v>93</v>
      </c>
      <c r="E238" s="1019" t="s">
        <v>63</v>
      </c>
      <c r="F238" s="1020">
        <v>1</v>
      </c>
      <c r="G238" s="1021">
        <v>0.1</v>
      </c>
      <c r="H238" s="1022">
        <v>19.8</v>
      </c>
      <c r="I238" s="1023">
        <v>130</v>
      </c>
    </row>
    <row r="239" spans="1:9" s="305" customFormat="1" ht="15" customHeight="1" x14ac:dyDescent="0.25">
      <c r="A239" s="1013">
        <v>232</v>
      </c>
      <c r="B239" s="1006" t="s">
        <v>91</v>
      </c>
      <c r="C239" s="1007" t="s">
        <v>90</v>
      </c>
      <c r="D239" s="1011" t="s">
        <v>89</v>
      </c>
      <c r="E239" s="1014" t="s">
        <v>63</v>
      </c>
      <c r="F239" s="1008">
        <v>1.5</v>
      </c>
      <c r="G239" s="1009">
        <v>0.1</v>
      </c>
      <c r="H239" s="1010">
        <v>26.918100000000003</v>
      </c>
      <c r="I239" s="1012">
        <v>85</v>
      </c>
    </row>
    <row r="240" spans="1:9" s="305" customFormat="1" ht="15" customHeight="1" x14ac:dyDescent="0.25">
      <c r="A240" s="1015">
        <v>233</v>
      </c>
      <c r="B240" s="1016" t="s">
        <v>88</v>
      </c>
      <c r="C240" s="1017" t="s">
        <v>87</v>
      </c>
      <c r="D240" s="1018" t="s">
        <v>71</v>
      </c>
      <c r="E240" s="1019" t="s">
        <v>63</v>
      </c>
      <c r="F240" s="1020">
        <v>1.1499999999999999</v>
      </c>
      <c r="G240" s="1021">
        <v>0.1</v>
      </c>
      <c r="H240" s="1022">
        <v>20.641500000000001</v>
      </c>
      <c r="I240" s="1023">
        <v>98</v>
      </c>
    </row>
    <row r="241" spans="1:9" s="305" customFormat="1" ht="15" customHeight="1" x14ac:dyDescent="0.25">
      <c r="A241" s="1013">
        <v>234</v>
      </c>
      <c r="B241" s="1006" t="s">
        <v>86</v>
      </c>
      <c r="C241" s="1007" t="s">
        <v>85</v>
      </c>
      <c r="D241" s="1011" t="s">
        <v>84</v>
      </c>
      <c r="E241" s="1014" t="s">
        <v>63</v>
      </c>
      <c r="F241" s="1008">
        <v>1.5</v>
      </c>
      <c r="G241" s="1009">
        <v>0.1</v>
      </c>
      <c r="H241" s="1010">
        <v>26.918100000000003</v>
      </c>
      <c r="I241" s="1012">
        <v>85</v>
      </c>
    </row>
    <row r="242" spans="1:9" s="305" customFormat="1" ht="15" customHeight="1" x14ac:dyDescent="0.25">
      <c r="A242" s="1015">
        <v>235</v>
      </c>
      <c r="B242" s="1016" t="s">
        <v>83</v>
      </c>
      <c r="C242" s="1017" t="s">
        <v>82</v>
      </c>
      <c r="D242" s="1018" t="s">
        <v>81</v>
      </c>
      <c r="E242" s="1019" t="s">
        <v>63</v>
      </c>
      <c r="F242" s="1020">
        <v>1.5</v>
      </c>
      <c r="G242" s="1021">
        <v>0.1</v>
      </c>
      <c r="H242" s="1022">
        <v>26.918100000000003</v>
      </c>
      <c r="I242" s="1023">
        <v>85</v>
      </c>
    </row>
    <row r="243" spans="1:9" s="305" customFormat="1" ht="15" customHeight="1" x14ac:dyDescent="0.25">
      <c r="A243" s="1013">
        <v>236</v>
      </c>
      <c r="B243" s="1006" t="s">
        <v>80</v>
      </c>
      <c r="C243" s="1007" t="s">
        <v>79</v>
      </c>
      <c r="D243" s="1011" t="s">
        <v>78</v>
      </c>
      <c r="E243" s="1014" t="s">
        <v>63</v>
      </c>
      <c r="F243" s="1008">
        <v>2.5</v>
      </c>
      <c r="G243" s="1009">
        <v>0.1</v>
      </c>
      <c r="H243" s="1010">
        <v>44.856900000000003</v>
      </c>
      <c r="I243" s="1012">
        <v>48</v>
      </c>
    </row>
    <row r="244" spans="1:9" s="305" customFormat="1" ht="15" customHeight="1" x14ac:dyDescent="0.25">
      <c r="A244" s="1015">
        <v>237</v>
      </c>
      <c r="B244" s="1016" t="s">
        <v>77</v>
      </c>
      <c r="C244" s="1017" t="s">
        <v>76</v>
      </c>
      <c r="D244" s="1018" t="s">
        <v>75</v>
      </c>
      <c r="E244" s="1019" t="s">
        <v>63</v>
      </c>
      <c r="F244" s="1020">
        <v>2.5</v>
      </c>
      <c r="G244" s="1021">
        <v>0.1</v>
      </c>
      <c r="H244" s="1022">
        <v>44.856900000000003</v>
      </c>
      <c r="I244" s="1023">
        <v>48</v>
      </c>
    </row>
    <row r="245" spans="1:9" s="305" customFormat="1" ht="15" customHeight="1" x14ac:dyDescent="0.25">
      <c r="A245" s="1013">
        <v>238</v>
      </c>
      <c r="B245" s="1006" t="s">
        <v>74</v>
      </c>
      <c r="C245" s="1007" t="s">
        <v>73</v>
      </c>
      <c r="D245" s="1011"/>
      <c r="E245" s="1014" t="s">
        <v>63</v>
      </c>
      <c r="F245" s="1008">
        <v>2.5</v>
      </c>
      <c r="G245" s="1009">
        <v>0.1</v>
      </c>
      <c r="H245" s="1010">
        <v>44.856900000000003</v>
      </c>
      <c r="I245" s="1012">
        <v>40</v>
      </c>
    </row>
    <row r="246" spans="1:9" s="305" customFormat="1" ht="15" customHeight="1" x14ac:dyDescent="0.25">
      <c r="A246" s="1015">
        <v>239</v>
      </c>
      <c r="B246" s="1016" t="s">
        <v>72</v>
      </c>
      <c r="C246" s="1017" t="s">
        <v>771</v>
      </c>
      <c r="D246" s="1018" t="s">
        <v>71</v>
      </c>
      <c r="E246" s="1019" t="s">
        <v>63</v>
      </c>
      <c r="F246" s="1020">
        <v>1</v>
      </c>
      <c r="G246" s="1021">
        <v>0.1</v>
      </c>
      <c r="H246" s="1022">
        <v>19.8</v>
      </c>
      <c r="I246" s="1023">
        <v>162</v>
      </c>
    </row>
    <row r="247" spans="1:9" s="305" customFormat="1" ht="15" customHeight="1" x14ac:dyDescent="0.25">
      <c r="A247" s="1013">
        <v>240</v>
      </c>
      <c r="B247" s="1006" t="s">
        <v>888</v>
      </c>
      <c r="C247" s="1007" t="s">
        <v>889</v>
      </c>
      <c r="D247" s="1011"/>
      <c r="E247" s="1014" t="s">
        <v>63</v>
      </c>
      <c r="F247" s="1008">
        <v>2.5</v>
      </c>
      <c r="G247" s="1009">
        <v>0.1</v>
      </c>
      <c r="H247" s="1010">
        <v>44.856900000000003</v>
      </c>
      <c r="I247" s="1012">
        <v>48</v>
      </c>
    </row>
    <row r="248" spans="1:9" s="305" customFormat="1" ht="15" customHeight="1" x14ac:dyDescent="0.25">
      <c r="A248" s="1015">
        <v>241</v>
      </c>
      <c r="B248" s="1016" t="s">
        <v>890</v>
      </c>
      <c r="C248" s="1017" t="s">
        <v>891</v>
      </c>
      <c r="D248" s="1018"/>
      <c r="E248" s="1019" t="s">
        <v>63</v>
      </c>
      <c r="F248" s="1020">
        <v>1</v>
      </c>
      <c r="G248" s="1021">
        <v>0.1</v>
      </c>
      <c r="H248" s="1022">
        <v>19.8</v>
      </c>
      <c r="I248" s="1023">
        <v>105</v>
      </c>
    </row>
    <row r="249" spans="1:9" s="305" customFormat="1" ht="15" customHeight="1" x14ac:dyDescent="0.25">
      <c r="A249" s="1013">
        <v>242</v>
      </c>
      <c r="B249" s="1006" t="s">
        <v>892</v>
      </c>
      <c r="C249" s="1007" t="s">
        <v>893</v>
      </c>
      <c r="D249" s="1011"/>
      <c r="E249" s="1014" t="s">
        <v>63</v>
      </c>
      <c r="F249" s="1008">
        <v>1.25</v>
      </c>
      <c r="G249" s="1009">
        <v>0.1</v>
      </c>
      <c r="H249" s="1010">
        <v>22.433399999999999</v>
      </c>
      <c r="I249" s="1012">
        <v>105</v>
      </c>
    </row>
    <row r="250" spans="1:9" s="305" customFormat="1" ht="15" customHeight="1" x14ac:dyDescent="0.25">
      <c r="A250" s="1015">
        <v>243</v>
      </c>
      <c r="B250" s="1016" t="s">
        <v>894</v>
      </c>
      <c r="C250" s="1017" t="s">
        <v>895</v>
      </c>
      <c r="D250" s="1018"/>
      <c r="E250" s="1019" t="s">
        <v>63</v>
      </c>
      <c r="F250" s="1020">
        <v>1</v>
      </c>
      <c r="G250" s="1021">
        <v>0.1</v>
      </c>
      <c r="H250" s="1022">
        <v>19.8</v>
      </c>
      <c r="I250" s="1023">
        <v>162</v>
      </c>
    </row>
    <row r="251" spans="1:9" s="305" customFormat="1" ht="15" customHeight="1" x14ac:dyDescent="0.25">
      <c r="A251" s="1013">
        <v>244</v>
      </c>
      <c r="B251" s="1006">
        <v>4095</v>
      </c>
      <c r="C251" s="1007" t="s">
        <v>1517</v>
      </c>
      <c r="D251" s="1011" t="s">
        <v>1519</v>
      </c>
      <c r="E251" s="1014" t="s">
        <v>6</v>
      </c>
      <c r="F251" s="1008">
        <f>0.15*0.09*150</f>
        <v>2.0249999999999999</v>
      </c>
      <c r="G251" s="1009">
        <v>0.1</v>
      </c>
      <c r="H251" s="1010">
        <v>58.043700000000001</v>
      </c>
      <c r="I251" s="1012">
        <v>70</v>
      </c>
    </row>
    <row r="252" spans="1:9" s="305" customFormat="1" ht="15" customHeight="1" x14ac:dyDescent="0.25">
      <c r="A252" s="1015">
        <v>245</v>
      </c>
      <c r="B252" s="1016">
        <v>4096</v>
      </c>
      <c r="C252" s="1017" t="s">
        <v>70</v>
      </c>
      <c r="D252" s="1018" t="s">
        <v>772</v>
      </c>
      <c r="E252" s="1019" t="s">
        <v>6</v>
      </c>
      <c r="F252" s="1020">
        <v>2.0499999999999998</v>
      </c>
      <c r="G252" s="1021">
        <v>0.1</v>
      </c>
      <c r="H252" s="1022">
        <v>58.914899999999996</v>
      </c>
      <c r="I252" s="1023">
        <v>70</v>
      </c>
    </row>
    <row r="253" spans="1:9" s="305" customFormat="1" ht="15" customHeight="1" x14ac:dyDescent="0.25">
      <c r="A253" s="1013">
        <v>246</v>
      </c>
      <c r="B253" s="1006" t="s">
        <v>69</v>
      </c>
      <c r="C253" s="1007" t="s">
        <v>68</v>
      </c>
      <c r="D253" s="1011" t="s">
        <v>773</v>
      </c>
      <c r="E253" s="1014" t="s">
        <v>6</v>
      </c>
      <c r="F253" s="1008">
        <v>2.19</v>
      </c>
      <c r="G253" s="1009">
        <v>0.1</v>
      </c>
      <c r="H253" s="1010">
        <v>62.9343</v>
      </c>
      <c r="I253" s="1012">
        <v>70</v>
      </c>
    </row>
    <row r="254" spans="1:9" s="305" customFormat="1" ht="15" customHeight="1" x14ac:dyDescent="0.25">
      <c r="A254" s="1015">
        <v>247</v>
      </c>
      <c r="B254" s="1016" t="s">
        <v>774</v>
      </c>
      <c r="C254" s="1017" t="s">
        <v>775</v>
      </c>
      <c r="D254" s="1018" t="s">
        <v>776</v>
      </c>
      <c r="E254" s="1019" t="s">
        <v>6</v>
      </c>
      <c r="F254" s="1020">
        <v>2.4300000000000002</v>
      </c>
      <c r="G254" s="1021">
        <v>0.1</v>
      </c>
      <c r="H254" s="1022">
        <v>69.834600000000009</v>
      </c>
      <c r="I254" s="1023">
        <v>70</v>
      </c>
    </row>
    <row r="255" spans="1:9" s="305" customFormat="1" ht="15" customHeight="1" x14ac:dyDescent="0.25">
      <c r="A255" s="1013">
        <v>248</v>
      </c>
      <c r="B255" s="1006">
        <v>4097</v>
      </c>
      <c r="C255" s="1007" t="s">
        <v>67</v>
      </c>
      <c r="D255" s="1011" t="s">
        <v>777</v>
      </c>
      <c r="E255" s="1014" t="s">
        <v>6</v>
      </c>
      <c r="F255" s="1008">
        <v>2.19</v>
      </c>
      <c r="G255" s="1009">
        <v>0.1</v>
      </c>
      <c r="H255" s="1010">
        <v>62.9343</v>
      </c>
      <c r="I255" s="1012">
        <v>52</v>
      </c>
    </row>
    <row r="256" spans="1:9" s="305" customFormat="1" ht="15" customHeight="1" x14ac:dyDescent="0.25">
      <c r="A256" s="1015">
        <v>249</v>
      </c>
      <c r="B256" s="1016" t="s">
        <v>66</v>
      </c>
      <c r="C256" s="1017" t="s">
        <v>65</v>
      </c>
      <c r="D256" s="1018"/>
      <c r="E256" s="1019" t="s">
        <v>6</v>
      </c>
      <c r="F256" s="1020">
        <v>2.23</v>
      </c>
      <c r="G256" s="1021">
        <v>0.1</v>
      </c>
      <c r="H256" s="1022">
        <v>64.09259999999999</v>
      </c>
      <c r="I256" s="1023">
        <v>52</v>
      </c>
    </row>
    <row r="257" spans="1:9" s="305" customFormat="1" ht="15" customHeight="1" x14ac:dyDescent="0.25">
      <c r="A257" s="1013">
        <v>250</v>
      </c>
      <c r="B257" s="1006" t="s">
        <v>1478</v>
      </c>
      <c r="C257" s="1007" t="s">
        <v>1518</v>
      </c>
      <c r="D257" s="1011"/>
      <c r="E257" s="1014" t="s">
        <v>6</v>
      </c>
      <c r="F257" s="1008">
        <f>0.11*0.14*150</f>
        <v>2.3100000000000005</v>
      </c>
      <c r="G257" s="1009">
        <v>0.1</v>
      </c>
      <c r="H257" s="1010">
        <v>66.379499999999993</v>
      </c>
      <c r="I257" s="1012">
        <v>52</v>
      </c>
    </row>
    <row r="258" spans="1:9" s="305" customFormat="1" ht="15" customHeight="1" x14ac:dyDescent="0.25">
      <c r="A258" s="1015">
        <v>251</v>
      </c>
      <c r="B258" s="1016">
        <v>4098</v>
      </c>
      <c r="C258" s="1017" t="s">
        <v>778</v>
      </c>
      <c r="D258" s="1018" t="s">
        <v>810</v>
      </c>
      <c r="E258" s="1019" t="s">
        <v>6</v>
      </c>
      <c r="F258" s="1020">
        <v>3.08</v>
      </c>
      <c r="G258" s="1021">
        <v>0.1</v>
      </c>
      <c r="H258" s="1022">
        <v>121.43339999999999</v>
      </c>
      <c r="I258" s="1023">
        <v>35</v>
      </c>
    </row>
    <row r="259" spans="1:9" s="305" customFormat="1" ht="15" customHeight="1" x14ac:dyDescent="0.25">
      <c r="A259" s="1013">
        <v>252</v>
      </c>
      <c r="B259" s="1006">
        <v>4099</v>
      </c>
      <c r="C259" s="1007" t="s">
        <v>779</v>
      </c>
      <c r="D259" s="1011" t="s">
        <v>64</v>
      </c>
      <c r="E259" s="1014" t="s">
        <v>63</v>
      </c>
      <c r="F259" s="1008">
        <v>0.9</v>
      </c>
      <c r="G259" s="1009">
        <v>0.1</v>
      </c>
      <c r="H259" s="1010">
        <v>35.4816</v>
      </c>
      <c r="I259" s="1012">
        <v>96</v>
      </c>
    </row>
    <row r="260" spans="1:9" s="305" customFormat="1" ht="15" customHeight="1" x14ac:dyDescent="0.25">
      <c r="A260" s="1015">
        <v>253</v>
      </c>
      <c r="B260" s="1016" t="s">
        <v>62</v>
      </c>
      <c r="C260" s="1017" t="s">
        <v>61</v>
      </c>
      <c r="D260" s="1018" t="s">
        <v>60</v>
      </c>
      <c r="E260" s="1019" t="s">
        <v>6</v>
      </c>
      <c r="F260" s="1020">
        <v>1.1299999999999999</v>
      </c>
      <c r="G260" s="1021">
        <v>0.1</v>
      </c>
      <c r="H260" s="1022">
        <v>32.471999999999994</v>
      </c>
      <c r="I260" s="1023">
        <v>120</v>
      </c>
    </row>
    <row r="261" spans="1:9" s="305" customFormat="1" ht="15" customHeight="1" x14ac:dyDescent="0.25">
      <c r="A261" s="1013">
        <v>254</v>
      </c>
      <c r="B261" s="1006">
        <v>4100</v>
      </c>
      <c r="C261" s="1007" t="s">
        <v>1520</v>
      </c>
      <c r="D261" s="1011"/>
      <c r="E261" s="1014" t="s">
        <v>6</v>
      </c>
      <c r="F261" s="1008">
        <f>0.145*0.125*240</f>
        <v>4.3499999999999996</v>
      </c>
      <c r="G261" s="1009">
        <v>0.1</v>
      </c>
      <c r="H261" s="1010">
        <v>125.0073</v>
      </c>
      <c r="I261" s="1012">
        <v>36</v>
      </c>
    </row>
    <row r="262" spans="1:9" s="305" customFormat="1" ht="15" customHeight="1" x14ac:dyDescent="0.25">
      <c r="A262" s="1015">
        <v>255</v>
      </c>
      <c r="B262" s="1016">
        <v>4101</v>
      </c>
      <c r="C262" s="1017" t="s">
        <v>59</v>
      </c>
      <c r="D262" s="1018" t="s">
        <v>58</v>
      </c>
      <c r="E262" s="1019" t="s">
        <v>6</v>
      </c>
      <c r="F262" s="1020">
        <v>1.5</v>
      </c>
      <c r="G262" s="1021">
        <v>0.1</v>
      </c>
      <c r="H262" s="1022">
        <v>43.1145</v>
      </c>
      <c r="I262" s="1023">
        <v>84</v>
      </c>
    </row>
    <row r="263" spans="1:9" s="305" customFormat="1" ht="15" customHeight="1" x14ac:dyDescent="0.25">
      <c r="A263" s="1013">
        <v>256</v>
      </c>
      <c r="B263" s="1006">
        <v>4102</v>
      </c>
      <c r="C263" s="1007" t="s">
        <v>57</v>
      </c>
      <c r="D263" s="1011" t="s">
        <v>56</v>
      </c>
      <c r="E263" s="1014" t="s">
        <v>6</v>
      </c>
      <c r="F263" s="1008">
        <v>4.76</v>
      </c>
      <c r="G263" s="1009">
        <v>0.1</v>
      </c>
      <c r="H263" s="1010">
        <v>136.7784</v>
      </c>
      <c r="I263" s="1012">
        <v>24</v>
      </c>
    </row>
    <row r="264" spans="1:9" s="305" customFormat="1" ht="15" customHeight="1" x14ac:dyDescent="0.25">
      <c r="A264" s="1015">
        <v>257</v>
      </c>
      <c r="B264" s="1016">
        <v>4103</v>
      </c>
      <c r="C264" s="1017" t="s">
        <v>896</v>
      </c>
      <c r="D264" s="1018" t="s">
        <v>897</v>
      </c>
      <c r="E264" s="1019" t="s">
        <v>6</v>
      </c>
      <c r="F264" s="1020">
        <v>2</v>
      </c>
      <c r="G264" s="1021">
        <v>0.1</v>
      </c>
      <c r="H264" s="1022">
        <v>57.469499999999996</v>
      </c>
      <c r="I264" s="1023">
        <v>48</v>
      </c>
    </row>
    <row r="265" spans="1:9" s="305" customFormat="1" ht="15" customHeight="1" x14ac:dyDescent="0.25">
      <c r="A265" s="1013">
        <v>258</v>
      </c>
      <c r="B265" s="1006">
        <v>4104</v>
      </c>
      <c r="C265" s="1007" t="s">
        <v>55</v>
      </c>
      <c r="D265" s="1011" t="s">
        <v>811</v>
      </c>
      <c r="E265" s="1014" t="s">
        <v>6</v>
      </c>
      <c r="F265" s="1008">
        <v>2.91</v>
      </c>
      <c r="G265" s="1009">
        <v>0.1</v>
      </c>
      <c r="H265" s="1010">
        <v>83.625299999999996</v>
      </c>
      <c r="I265" s="1012">
        <v>40</v>
      </c>
    </row>
    <row r="266" spans="1:9" s="305" customFormat="1" ht="15" customHeight="1" x14ac:dyDescent="0.25">
      <c r="A266" s="1015">
        <v>259</v>
      </c>
      <c r="B266" s="1068" t="s">
        <v>2052</v>
      </c>
      <c r="C266" s="1017" t="s">
        <v>55</v>
      </c>
      <c r="D266" s="1018" t="s">
        <v>812</v>
      </c>
      <c r="E266" s="1019" t="s">
        <v>6</v>
      </c>
      <c r="F266" s="1020">
        <v>2.91</v>
      </c>
      <c r="G266" s="1021">
        <v>0.1</v>
      </c>
      <c r="H266" s="1022">
        <v>114.741</v>
      </c>
      <c r="I266" s="1023">
        <v>30</v>
      </c>
    </row>
    <row r="267" spans="1:9" s="305" customFormat="1" ht="15" customHeight="1" x14ac:dyDescent="0.25">
      <c r="A267" s="1013">
        <v>260</v>
      </c>
      <c r="B267" s="1006">
        <v>4105</v>
      </c>
      <c r="C267" s="1007" t="s">
        <v>54</v>
      </c>
      <c r="D267" s="1011" t="s">
        <v>53</v>
      </c>
      <c r="E267" s="1014" t="s">
        <v>6</v>
      </c>
      <c r="F267" s="1008">
        <v>3.9</v>
      </c>
      <c r="G267" s="1009">
        <v>0.1</v>
      </c>
      <c r="H267" s="1010">
        <v>112.068</v>
      </c>
      <c r="I267" s="1012">
        <v>28</v>
      </c>
    </row>
    <row r="268" spans="1:9" s="305" customFormat="1" ht="15" customHeight="1" x14ac:dyDescent="0.25">
      <c r="A268" s="1015">
        <v>261</v>
      </c>
      <c r="B268" s="1016">
        <v>4106</v>
      </c>
      <c r="C268" s="1017" t="s">
        <v>52</v>
      </c>
      <c r="D268" s="1018" t="s">
        <v>780</v>
      </c>
      <c r="E268" s="1019" t="s">
        <v>6</v>
      </c>
      <c r="F268" s="1020">
        <v>1.51</v>
      </c>
      <c r="G268" s="1021">
        <v>0.1</v>
      </c>
      <c r="H268" s="1022">
        <v>69.537599999999998</v>
      </c>
      <c r="I268" s="1023">
        <v>80</v>
      </c>
    </row>
    <row r="269" spans="1:9" s="305" customFormat="1" ht="15" customHeight="1" x14ac:dyDescent="0.25">
      <c r="A269" s="1013">
        <v>262</v>
      </c>
      <c r="B269" s="1006" t="s">
        <v>51</v>
      </c>
      <c r="C269" s="1007" t="s">
        <v>50</v>
      </c>
      <c r="D269" s="1011" t="s">
        <v>49</v>
      </c>
      <c r="E269" s="1014" t="s">
        <v>6</v>
      </c>
      <c r="F269" s="1008">
        <v>1.23</v>
      </c>
      <c r="G269" s="1009">
        <v>0.1</v>
      </c>
      <c r="H269" s="1010">
        <v>56.647799999999997</v>
      </c>
      <c r="I269" s="1012">
        <v>100</v>
      </c>
    </row>
    <row r="270" spans="1:9" s="305" customFormat="1" ht="15" customHeight="1" x14ac:dyDescent="0.25">
      <c r="A270" s="1015">
        <v>263</v>
      </c>
      <c r="B270" s="1016">
        <v>4107</v>
      </c>
      <c r="C270" s="1017" t="s">
        <v>48</v>
      </c>
      <c r="D270" s="1018" t="s">
        <v>47</v>
      </c>
      <c r="E270" s="1019" t="s">
        <v>6</v>
      </c>
      <c r="F270" s="1020">
        <v>5.04</v>
      </c>
      <c r="G270" s="1021">
        <v>0.1</v>
      </c>
      <c r="H270" s="1022">
        <v>144.8073</v>
      </c>
      <c r="I270" s="1023">
        <v>30</v>
      </c>
    </row>
    <row r="271" spans="1:9" s="305" customFormat="1" ht="15" customHeight="1" x14ac:dyDescent="0.25">
      <c r="A271" s="1013">
        <v>264</v>
      </c>
      <c r="B271" s="1006" t="s">
        <v>1479</v>
      </c>
      <c r="C271" s="1007" t="s">
        <v>1521</v>
      </c>
      <c r="D271" s="1011" t="s">
        <v>1522</v>
      </c>
      <c r="E271" s="1014" t="s">
        <v>6</v>
      </c>
      <c r="F271" s="1008">
        <f>0.112*0.15*300</f>
        <v>5.04</v>
      </c>
      <c r="G271" s="1009">
        <v>0.1</v>
      </c>
      <c r="H271" s="1010">
        <v>138.1446</v>
      </c>
      <c r="I271" s="1012">
        <v>30</v>
      </c>
    </row>
    <row r="272" spans="1:9" s="305" customFormat="1" ht="15" customHeight="1" x14ac:dyDescent="0.25">
      <c r="A272" s="1015">
        <v>265</v>
      </c>
      <c r="B272" s="1016">
        <v>4108</v>
      </c>
      <c r="C272" s="1017" t="s">
        <v>46</v>
      </c>
      <c r="D272" s="1018" t="s">
        <v>43</v>
      </c>
      <c r="E272" s="1019" t="s">
        <v>6</v>
      </c>
      <c r="F272" s="1020">
        <v>1.92</v>
      </c>
      <c r="G272" s="1021">
        <v>0.1</v>
      </c>
      <c r="H272" s="1022">
        <v>615.02760000000001</v>
      </c>
      <c r="I272" s="1023">
        <v>70</v>
      </c>
    </row>
    <row r="273" spans="1:9" s="305" customFormat="1" ht="15" customHeight="1" x14ac:dyDescent="0.25">
      <c r="A273" s="1013">
        <v>266</v>
      </c>
      <c r="B273" s="1006" t="s">
        <v>45</v>
      </c>
      <c r="C273" s="1007" t="s">
        <v>44</v>
      </c>
      <c r="D273" s="1011" t="s">
        <v>43</v>
      </c>
      <c r="E273" s="1014" t="s">
        <v>6</v>
      </c>
      <c r="F273" s="1008">
        <v>1.1499999999999999</v>
      </c>
      <c r="G273" s="1009">
        <v>0.1</v>
      </c>
      <c r="H273" s="1010">
        <v>594</v>
      </c>
      <c r="I273" s="1012">
        <v>100</v>
      </c>
    </row>
    <row r="274" spans="1:9" s="305" customFormat="1" ht="15" customHeight="1" x14ac:dyDescent="0.25">
      <c r="A274" s="1015">
        <v>267</v>
      </c>
      <c r="B274" s="1016">
        <v>4160</v>
      </c>
      <c r="C274" s="1017" t="s">
        <v>42</v>
      </c>
      <c r="D274" s="1018" t="s">
        <v>813</v>
      </c>
      <c r="E274" s="1019" t="s">
        <v>6</v>
      </c>
      <c r="F274" s="1020">
        <v>9.4499999999999993</v>
      </c>
      <c r="G274" s="1021">
        <v>0.1</v>
      </c>
      <c r="H274" s="1022">
        <v>271.5471</v>
      </c>
      <c r="I274" s="1023">
        <v>14</v>
      </c>
    </row>
    <row r="275" spans="1:9" s="305" customFormat="1" ht="15" customHeight="1" x14ac:dyDescent="0.25">
      <c r="A275" s="1013">
        <v>268</v>
      </c>
      <c r="B275" s="1006" t="s">
        <v>1560</v>
      </c>
      <c r="C275" s="1007" t="s">
        <v>41</v>
      </c>
      <c r="D275" s="1011" t="s">
        <v>814</v>
      </c>
      <c r="E275" s="1014" t="s">
        <v>6</v>
      </c>
      <c r="F275" s="1008">
        <v>9.4499999999999993</v>
      </c>
      <c r="G275" s="1009">
        <v>0.1</v>
      </c>
      <c r="H275" s="1010">
        <v>372.59640000000002</v>
      </c>
      <c r="I275" s="1012">
        <v>11</v>
      </c>
    </row>
    <row r="276" spans="1:9" s="305" customFormat="1" ht="15" customHeight="1" x14ac:dyDescent="0.25">
      <c r="A276" s="1015">
        <v>269</v>
      </c>
      <c r="B276" s="1016" t="s">
        <v>40</v>
      </c>
      <c r="C276" s="1017" t="s">
        <v>781</v>
      </c>
      <c r="D276" s="1018" t="s">
        <v>782</v>
      </c>
      <c r="E276" s="1019" t="s">
        <v>6</v>
      </c>
      <c r="F276" s="1020">
        <v>9.2899999999999991</v>
      </c>
      <c r="G276" s="1021">
        <v>0.1</v>
      </c>
      <c r="H276" s="1022">
        <v>366.28020000000004</v>
      </c>
      <c r="I276" s="1023">
        <v>12</v>
      </c>
    </row>
    <row r="277" spans="1:9" s="305" customFormat="1" ht="15" customHeight="1" x14ac:dyDescent="0.25">
      <c r="A277" s="1013">
        <v>270</v>
      </c>
      <c r="B277" s="1006">
        <v>4161</v>
      </c>
      <c r="C277" s="1007" t="s">
        <v>39</v>
      </c>
      <c r="D277" s="1011" t="s">
        <v>783</v>
      </c>
      <c r="E277" s="1014" t="s">
        <v>6</v>
      </c>
      <c r="F277" s="1008">
        <v>15.12</v>
      </c>
      <c r="G277" s="1009">
        <v>0.1</v>
      </c>
      <c r="H277" s="1010">
        <v>596.12849999999992</v>
      </c>
      <c r="I277" s="1012">
        <v>6</v>
      </c>
    </row>
    <row r="278" spans="1:9" s="305" customFormat="1" ht="15" customHeight="1" x14ac:dyDescent="0.25">
      <c r="A278" s="1015">
        <v>271</v>
      </c>
      <c r="B278" s="1016">
        <v>4162</v>
      </c>
      <c r="C278" s="1017" t="s">
        <v>784</v>
      </c>
      <c r="D278" s="1018" t="s">
        <v>785</v>
      </c>
      <c r="E278" s="1019" t="s">
        <v>6</v>
      </c>
      <c r="F278" s="1020">
        <v>18.14</v>
      </c>
      <c r="G278" s="1021">
        <v>0.1</v>
      </c>
      <c r="H278" s="1022">
        <v>715.33439999999996</v>
      </c>
      <c r="I278" s="1023">
        <v>5</v>
      </c>
    </row>
    <row r="279" spans="1:9" s="305" customFormat="1" ht="15" customHeight="1" x14ac:dyDescent="0.25">
      <c r="A279" s="1013">
        <v>272</v>
      </c>
      <c r="B279" s="1006">
        <v>4163</v>
      </c>
      <c r="C279" s="1007" t="s">
        <v>786</v>
      </c>
      <c r="D279" s="1011" t="s">
        <v>37</v>
      </c>
      <c r="E279" s="1014" t="s">
        <v>6</v>
      </c>
      <c r="F279" s="1008">
        <v>10.08</v>
      </c>
      <c r="G279" s="1009">
        <v>0.1</v>
      </c>
      <c r="H279" s="1010">
        <v>289.64429999999999</v>
      </c>
      <c r="I279" s="1012">
        <v>12</v>
      </c>
    </row>
    <row r="280" spans="1:9" s="305" customFormat="1" ht="15" customHeight="1" x14ac:dyDescent="0.25">
      <c r="A280" s="1015">
        <v>273</v>
      </c>
      <c r="B280" s="1016" t="s">
        <v>38</v>
      </c>
      <c r="C280" s="1017" t="s">
        <v>787</v>
      </c>
      <c r="D280" s="1018" t="s">
        <v>37</v>
      </c>
      <c r="E280" s="1019" t="s">
        <v>6</v>
      </c>
      <c r="F280" s="1020">
        <v>7.56</v>
      </c>
      <c r="G280" s="1021">
        <v>0.1</v>
      </c>
      <c r="H280" s="1022">
        <v>217.23570000000001</v>
      </c>
      <c r="I280" s="1023">
        <v>18</v>
      </c>
    </row>
    <row r="281" spans="1:9" s="305" customFormat="1" ht="15" customHeight="1" x14ac:dyDescent="0.25">
      <c r="A281" s="1013">
        <v>274</v>
      </c>
      <c r="B281" s="1006">
        <v>4164</v>
      </c>
      <c r="C281" s="1007" t="s">
        <v>31</v>
      </c>
      <c r="D281" s="1011" t="s">
        <v>788</v>
      </c>
      <c r="E281" s="1014" t="s">
        <v>6</v>
      </c>
      <c r="F281" s="1008">
        <v>1.76</v>
      </c>
      <c r="G281" s="1009">
        <v>0.1</v>
      </c>
      <c r="H281" s="1010">
        <v>71.963099999999997</v>
      </c>
      <c r="I281" s="1012">
        <v>60</v>
      </c>
    </row>
    <row r="282" spans="1:9" s="305" customFormat="1" ht="15" customHeight="1" x14ac:dyDescent="0.25">
      <c r="A282" s="1015">
        <v>275</v>
      </c>
      <c r="B282" s="1016" t="s">
        <v>36</v>
      </c>
      <c r="C282" s="1017" t="s">
        <v>35</v>
      </c>
      <c r="D282" s="1018" t="s">
        <v>788</v>
      </c>
      <c r="E282" s="1019" t="s">
        <v>6</v>
      </c>
      <c r="F282" s="1020">
        <v>1.54</v>
      </c>
      <c r="G282" s="1021">
        <v>0.1</v>
      </c>
      <c r="H282" s="1022">
        <v>62.963999999999999</v>
      </c>
      <c r="I282" s="1023">
        <v>70</v>
      </c>
    </row>
    <row r="283" spans="1:9" s="305" customFormat="1" ht="15" customHeight="1" x14ac:dyDescent="0.25">
      <c r="A283" s="1013">
        <v>276</v>
      </c>
      <c r="B283" s="1006" t="s">
        <v>34</v>
      </c>
      <c r="C283" s="1007" t="s">
        <v>33</v>
      </c>
      <c r="D283" s="1011" t="s">
        <v>789</v>
      </c>
      <c r="E283" s="1014" t="s">
        <v>6</v>
      </c>
      <c r="F283" s="1008">
        <v>1.68</v>
      </c>
      <c r="G283" s="1009">
        <v>0.1</v>
      </c>
      <c r="H283" s="1010">
        <v>84.991499999999988</v>
      </c>
      <c r="I283" s="1012">
        <v>45</v>
      </c>
    </row>
    <row r="284" spans="1:9" s="305" customFormat="1" ht="15" customHeight="1" x14ac:dyDescent="0.25">
      <c r="A284" s="1015">
        <v>277</v>
      </c>
      <c r="B284" s="1016" t="s">
        <v>32</v>
      </c>
      <c r="C284" s="1017" t="s">
        <v>31</v>
      </c>
      <c r="D284" s="1018" t="s">
        <v>789</v>
      </c>
      <c r="E284" s="1019" t="s">
        <v>6</v>
      </c>
      <c r="F284" s="1020">
        <v>1.76</v>
      </c>
      <c r="G284" s="1021">
        <v>0.1</v>
      </c>
      <c r="H284" s="1022">
        <v>89.872200000000007</v>
      </c>
      <c r="I284" s="1023">
        <v>45</v>
      </c>
    </row>
    <row r="285" spans="1:9" s="305" customFormat="1" ht="15" customHeight="1" x14ac:dyDescent="0.25">
      <c r="A285" s="1013">
        <v>278</v>
      </c>
      <c r="B285" s="1006" t="s">
        <v>790</v>
      </c>
      <c r="C285" s="1007" t="s">
        <v>33</v>
      </c>
      <c r="D285" s="1011" t="s">
        <v>791</v>
      </c>
      <c r="E285" s="1014" t="s">
        <v>6</v>
      </c>
      <c r="F285" s="1008">
        <v>1.68</v>
      </c>
      <c r="G285" s="1009">
        <v>0.1</v>
      </c>
      <c r="H285" s="1010">
        <v>68.686199999999999</v>
      </c>
      <c r="I285" s="1012">
        <v>60</v>
      </c>
    </row>
    <row r="286" spans="1:9" s="305" customFormat="1" ht="15" customHeight="1" x14ac:dyDescent="0.25">
      <c r="A286" s="1015">
        <v>279</v>
      </c>
      <c r="B286" s="1016" t="s">
        <v>1480</v>
      </c>
      <c r="C286" s="1017" t="s">
        <v>35</v>
      </c>
      <c r="D286" s="1018" t="s">
        <v>1523</v>
      </c>
      <c r="E286" s="1019" t="s">
        <v>6</v>
      </c>
      <c r="F286" s="1020">
        <f>0.08*0.07*275</f>
        <v>1.5400000000000003</v>
      </c>
      <c r="G286" s="1021">
        <v>0.1</v>
      </c>
      <c r="H286" s="1022">
        <v>77.903099999999995</v>
      </c>
      <c r="I286" s="1023">
        <v>54</v>
      </c>
    </row>
    <row r="287" spans="1:9" s="305" customFormat="1" ht="15" customHeight="1" x14ac:dyDescent="0.25">
      <c r="A287" s="1013">
        <v>280</v>
      </c>
      <c r="B287" s="1006">
        <v>4165</v>
      </c>
      <c r="C287" s="1007" t="s">
        <v>30</v>
      </c>
      <c r="D287" s="1011" t="s">
        <v>815</v>
      </c>
      <c r="E287" s="1014" t="s">
        <v>6</v>
      </c>
      <c r="F287" s="1008">
        <v>6.3</v>
      </c>
      <c r="G287" s="1009">
        <v>0.1</v>
      </c>
      <c r="H287" s="1010">
        <v>248.39099999999999</v>
      </c>
      <c r="I287" s="1012">
        <v>18</v>
      </c>
    </row>
    <row r="288" spans="1:9" s="305" customFormat="1" ht="15" customHeight="1" x14ac:dyDescent="0.25">
      <c r="A288" s="1015">
        <v>281</v>
      </c>
      <c r="B288" s="1016" t="s">
        <v>792</v>
      </c>
      <c r="C288" s="1017" t="s">
        <v>118</v>
      </c>
      <c r="D288" s="1018" t="s">
        <v>816</v>
      </c>
      <c r="E288" s="1019" t="s">
        <v>6</v>
      </c>
      <c r="F288" s="1020">
        <v>11.76</v>
      </c>
      <c r="G288" s="1021">
        <v>0.1</v>
      </c>
      <c r="H288" s="1022">
        <v>463.65659999999997</v>
      </c>
      <c r="I288" s="1023">
        <v>8</v>
      </c>
    </row>
    <row r="289" spans="1:9" s="305" customFormat="1" ht="15" customHeight="1" x14ac:dyDescent="0.25">
      <c r="A289" s="1013">
        <v>282</v>
      </c>
      <c r="B289" s="1006">
        <v>4166</v>
      </c>
      <c r="C289" s="1007" t="s">
        <v>898</v>
      </c>
      <c r="D289" s="1011" t="s">
        <v>899</v>
      </c>
      <c r="E289" s="1014" t="s">
        <v>6</v>
      </c>
      <c r="F289" s="1008">
        <v>6.09</v>
      </c>
      <c r="G289" s="1009">
        <v>0.1</v>
      </c>
      <c r="H289" s="1010">
        <v>417.95819999999998</v>
      </c>
      <c r="I289" s="1012">
        <v>18</v>
      </c>
    </row>
    <row r="290" spans="1:9" s="305" customFormat="1" ht="15" customHeight="1" x14ac:dyDescent="0.25">
      <c r="A290" s="1015">
        <v>283</v>
      </c>
      <c r="B290" s="1016">
        <v>4166</v>
      </c>
      <c r="C290" s="1017" t="s">
        <v>898</v>
      </c>
      <c r="D290" s="1018" t="s">
        <v>900</v>
      </c>
      <c r="E290" s="1019" t="s">
        <v>6</v>
      </c>
      <c r="F290" s="1020">
        <v>6.09</v>
      </c>
      <c r="G290" s="1021">
        <v>0.1</v>
      </c>
      <c r="H290" s="1022">
        <v>248.9949</v>
      </c>
      <c r="I290" s="1023">
        <v>18</v>
      </c>
    </row>
    <row r="291" spans="1:9" s="305" customFormat="1" ht="15" customHeight="1" x14ac:dyDescent="0.25">
      <c r="A291" s="1013">
        <v>284</v>
      </c>
      <c r="B291" s="1006">
        <v>4167</v>
      </c>
      <c r="C291" s="1007" t="s">
        <v>30</v>
      </c>
      <c r="D291" s="1011" t="s">
        <v>793</v>
      </c>
      <c r="E291" s="1014" t="s">
        <v>6</v>
      </c>
      <c r="F291" s="1008">
        <v>6.3</v>
      </c>
      <c r="G291" s="1009">
        <v>0.1</v>
      </c>
      <c r="H291" s="1010">
        <v>181.03140000000002</v>
      </c>
      <c r="I291" s="1012">
        <v>22</v>
      </c>
    </row>
    <row r="292" spans="1:9" s="305" customFormat="1" ht="15" customHeight="1" x14ac:dyDescent="0.25">
      <c r="A292" s="1015">
        <v>285</v>
      </c>
      <c r="B292" s="1016" t="s">
        <v>1481</v>
      </c>
      <c r="C292" s="1017" t="s">
        <v>1524</v>
      </c>
      <c r="D292" s="1018" t="s">
        <v>793</v>
      </c>
      <c r="E292" s="1019" t="s">
        <v>6</v>
      </c>
      <c r="F292" s="1020">
        <f>0.21*0.15*400</f>
        <v>12.6</v>
      </c>
      <c r="G292" s="1021">
        <v>0.1</v>
      </c>
      <c r="H292" s="1022">
        <v>362.06280000000004</v>
      </c>
      <c r="I292" s="1023">
        <v>10</v>
      </c>
    </row>
    <row r="293" spans="1:9" s="305" customFormat="1" ht="15" customHeight="1" x14ac:dyDescent="0.25">
      <c r="A293" s="1013">
        <v>286</v>
      </c>
      <c r="B293" s="1006">
        <v>4168</v>
      </c>
      <c r="C293" s="1007" t="s">
        <v>794</v>
      </c>
      <c r="D293" s="1011" t="s">
        <v>29</v>
      </c>
      <c r="E293" s="1014" t="s">
        <v>6</v>
      </c>
      <c r="F293" s="1008">
        <v>6.43</v>
      </c>
      <c r="G293" s="1009">
        <v>0.1</v>
      </c>
      <c r="H293" s="1010">
        <v>184.77359999999999</v>
      </c>
      <c r="I293" s="1012">
        <v>20</v>
      </c>
    </row>
    <row r="294" spans="1:9" s="305" customFormat="1" ht="15" customHeight="1" x14ac:dyDescent="0.25">
      <c r="A294" s="1015">
        <v>287</v>
      </c>
      <c r="B294" s="1016">
        <v>4181</v>
      </c>
      <c r="C294" s="1017" t="s">
        <v>795</v>
      </c>
      <c r="D294" s="1018" t="s">
        <v>817</v>
      </c>
      <c r="E294" s="1019" t="s">
        <v>6</v>
      </c>
      <c r="F294" s="1020">
        <v>24.78</v>
      </c>
      <c r="G294" s="1021">
        <v>0.1</v>
      </c>
      <c r="H294" s="1022">
        <v>976.9914</v>
      </c>
      <c r="I294" s="1023">
        <v>4</v>
      </c>
    </row>
    <row r="295" spans="1:9" s="305" customFormat="1" ht="15" customHeight="1" x14ac:dyDescent="0.25">
      <c r="A295" s="1013">
        <v>288</v>
      </c>
      <c r="B295" s="1006" t="s">
        <v>28</v>
      </c>
      <c r="C295" s="1007" t="s">
        <v>781</v>
      </c>
      <c r="D295" s="1011" t="s">
        <v>817</v>
      </c>
      <c r="E295" s="1014" t="s">
        <v>6</v>
      </c>
      <c r="F295" s="1008">
        <v>9.2899999999999991</v>
      </c>
      <c r="G295" s="1009">
        <v>0.1</v>
      </c>
      <c r="H295" s="1010">
        <v>366.28020000000004</v>
      </c>
      <c r="I295" s="1012">
        <v>12</v>
      </c>
    </row>
    <row r="296" spans="1:9" s="305" customFormat="1" ht="15" customHeight="1" x14ac:dyDescent="0.25">
      <c r="A296" s="1015">
        <v>289</v>
      </c>
      <c r="B296" s="1016" t="s">
        <v>27</v>
      </c>
      <c r="C296" s="1017" t="s">
        <v>26</v>
      </c>
      <c r="D296" s="1018" t="s">
        <v>817</v>
      </c>
      <c r="E296" s="1019" t="s">
        <v>6</v>
      </c>
      <c r="F296" s="1020">
        <v>21.06</v>
      </c>
      <c r="G296" s="1021">
        <v>0.1</v>
      </c>
      <c r="H296" s="1022">
        <v>830.34270000000004</v>
      </c>
      <c r="I296" s="1023">
        <v>5</v>
      </c>
    </row>
    <row r="297" spans="1:9" s="305" customFormat="1" ht="15" customHeight="1" x14ac:dyDescent="0.25">
      <c r="A297" s="1013">
        <v>290</v>
      </c>
      <c r="B297" s="1006">
        <v>4182</v>
      </c>
      <c r="C297" s="1007" t="s">
        <v>796</v>
      </c>
      <c r="D297" s="1011" t="s">
        <v>20</v>
      </c>
      <c r="E297" s="1014" t="s">
        <v>6</v>
      </c>
      <c r="F297" s="1008">
        <v>13.32</v>
      </c>
      <c r="G297" s="1009">
        <v>0.1</v>
      </c>
      <c r="H297" s="1010">
        <v>382.7439</v>
      </c>
      <c r="I297" s="1012">
        <v>10</v>
      </c>
    </row>
    <row r="298" spans="1:9" s="305" customFormat="1" ht="15" customHeight="1" x14ac:dyDescent="0.25">
      <c r="A298" s="1015">
        <v>291</v>
      </c>
      <c r="B298" s="1016" t="s">
        <v>1482</v>
      </c>
      <c r="C298" s="1017" t="s">
        <v>1525</v>
      </c>
      <c r="D298" s="1018" t="s">
        <v>20</v>
      </c>
      <c r="E298" s="1019" t="s">
        <v>6</v>
      </c>
      <c r="F298" s="1020">
        <f>0.21*0.295*340</f>
        <v>21.062999999999995</v>
      </c>
      <c r="G298" s="1021">
        <v>0.1</v>
      </c>
      <c r="H298" s="1022">
        <v>605.15729999999996</v>
      </c>
      <c r="I298" s="1023"/>
    </row>
    <row r="299" spans="1:9" s="305" customFormat="1" ht="15" customHeight="1" x14ac:dyDescent="0.25">
      <c r="A299" s="1013">
        <v>292</v>
      </c>
      <c r="B299" s="1006">
        <v>4183</v>
      </c>
      <c r="C299" s="1007" t="s">
        <v>1526</v>
      </c>
      <c r="D299" s="1011" t="s">
        <v>1527</v>
      </c>
      <c r="E299" s="1014" t="s">
        <v>6</v>
      </c>
      <c r="F299" s="1008">
        <f>0.08*0.08*200</f>
        <v>1.28</v>
      </c>
      <c r="G299" s="1009">
        <v>0.1</v>
      </c>
      <c r="H299" s="1010">
        <v>101.79675</v>
      </c>
      <c r="I299" s="1012">
        <v>80</v>
      </c>
    </row>
    <row r="300" spans="1:9" s="305" customFormat="1" ht="15" customHeight="1" x14ac:dyDescent="0.25">
      <c r="A300" s="1015">
        <v>293</v>
      </c>
      <c r="B300" s="1016">
        <v>4195</v>
      </c>
      <c r="C300" s="1017" t="s">
        <v>901</v>
      </c>
      <c r="D300" s="1018" t="s">
        <v>902</v>
      </c>
      <c r="E300" s="1019" t="s">
        <v>6</v>
      </c>
      <c r="F300" s="1020">
        <v>1.51</v>
      </c>
      <c r="G300" s="1021">
        <v>0.1</v>
      </c>
      <c r="H300" s="1022">
        <v>65.369699999999995</v>
      </c>
      <c r="I300" s="1023">
        <v>75</v>
      </c>
    </row>
    <row r="301" spans="1:9" s="305" customFormat="1" ht="15" customHeight="1" x14ac:dyDescent="0.25">
      <c r="A301" s="1013">
        <v>294</v>
      </c>
      <c r="B301" s="1006">
        <v>4196</v>
      </c>
      <c r="C301" s="1007" t="s">
        <v>1528</v>
      </c>
      <c r="D301" s="1011" t="s">
        <v>78</v>
      </c>
      <c r="E301" s="1014" t="s">
        <v>6</v>
      </c>
      <c r="F301" s="1008">
        <f>0.114*0.095*140</f>
        <v>1.5162000000000002</v>
      </c>
      <c r="G301" s="1009">
        <v>0.1</v>
      </c>
      <c r="H301" s="1010">
        <v>61.875</v>
      </c>
      <c r="I301" s="1012">
        <v>80</v>
      </c>
    </row>
    <row r="302" spans="1:9" s="305" customFormat="1" ht="15" customHeight="1" x14ac:dyDescent="0.25">
      <c r="A302" s="1015">
        <v>295</v>
      </c>
      <c r="B302" s="1016">
        <v>4197</v>
      </c>
      <c r="C302" s="1017" t="s">
        <v>1529</v>
      </c>
      <c r="D302" s="1018" t="s">
        <v>78</v>
      </c>
      <c r="E302" s="1019" t="s">
        <v>63</v>
      </c>
      <c r="F302" s="1020">
        <f>0.049*30</f>
        <v>1.47</v>
      </c>
      <c r="G302" s="1021">
        <v>0.1</v>
      </c>
      <c r="H302" s="1022">
        <v>31.382999999999999</v>
      </c>
      <c r="I302" s="1023">
        <v>100</v>
      </c>
    </row>
    <row r="303" spans="1:9" s="305" customFormat="1" ht="15" customHeight="1" x14ac:dyDescent="0.25">
      <c r="A303" s="1013">
        <v>296</v>
      </c>
      <c r="B303" s="1006">
        <v>4198</v>
      </c>
      <c r="C303" s="1007" t="s">
        <v>1530</v>
      </c>
      <c r="D303" s="1011" t="s">
        <v>78</v>
      </c>
      <c r="E303" s="1014" t="s">
        <v>63</v>
      </c>
      <c r="F303" s="1008">
        <f>0.037*10</f>
        <v>0.37</v>
      </c>
      <c r="G303" s="1009">
        <v>0.1</v>
      </c>
      <c r="H303" s="1010">
        <v>79.942499999999995</v>
      </c>
      <c r="I303" s="1012">
        <v>65</v>
      </c>
    </row>
    <row r="304" spans="1:9" s="305" customFormat="1" ht="15" customHeight="1" x14ac:dyDescent="0.25">
      <c r="A304" s="1015">
        <v>297</v>
      </c>
      <c r="B304" s="1016">
        <v>4199</v>
      </c>
      <c r="C304" s="1017" t="s">
        <v>1532</v>
      </c>
      <c r="D304" s="1018" t="s">
        <v>78</v>
      </c>
      <c r="E304" s="1019" t="s">
        <v>63</v>
      </c>
      <c r="F304" s="1020">
        <f>0.076*25</f>
        <v>1.9</v>
      </c>
      <c r="G304" s="1021">
        <v>0.1</v>
      </c>
      <c r="H304" s="1022">
        <v>70.686000000000007</v>
      </c>
      <c r="I304" s="1023">
        <v>72</v>
      </c>
    </row>
    <row r="305" spans="1:9" s="305" customFormat="1" ht="15" customHeight="1" x14ac:dyDescent="0.25">
      <c r="A305" s="1013">
        <v>298</v>
      </c>
      <c r="B305" s="1006">
        <v>4200</v>
      </c>
      <c r="C305" s="1007" t="s">
        <v>1531</v>
      </c>
      <c r="D305" s="1011" t="s">
        <v>78</v>
      </c>
      <c r="E305" s="1014" t="s">
        <v>63</v>
      </c>
      <c r="F305" s="1008">
        <f>0.056*30</f>
        <v>1.68</v>
      </c>
      <c r="G305" s="1009">
        <v>0.1</v>
      </c>
      <c r="H305" s="1010">
        <v>75.734999999999999</v>
      </c>
      <c r="I305" s="1012">
        <v>65</v>
      </c>
    </row>
    <row r="306" spans="1:9" s="305" customFormat="1" ht="15" customHeight="1" x14ac:dyDescent="0.25">
      <c r="A306" s="1015">
        <v>299</v>
      </c>
      <c r="B306" s="1016">
        <v>5001</v>
      </c>
      <c r="C306" s="1017" t="s">
        <v>25</v>
      </c>
      <c r="D306" s="1018" t="s">
        <v>24</v>
      </c>
      <c r="E306" s="1019" t="s">
        <v>6</v>
      </c>
      <c r="F306" s="1020">
        <v>36</v>
      </c>
      <c r="G306" s="1021">
        <v>0.1</v>
      </c>
      <c r="H306" s="1022">
        <v>553.31099999999992</v>
      </c>
      <c r="I306" s="1023">
        <v>3</v>
      </c>
    </row>
    <row r="307" spans="1:9" s="305" customFormat="1" ht="15" customHeight="1" x14ac:dyDescent="0.25">
      <c r="A307" s="1013">
        <v>300</v>
      </c>
      <c r="B307" s="1006">
        <v>5002</v>
      </c>
      <c r="C307" s="1007" t="s">
        <v>23</v>
      </c>
      <c r="D307" s="1011" t="s">
        <v>22</v>
      </c>
      <c r="E307" s="1014" t="s">
        <v>6</v>
      </c>
      <c r="F307" s="1008">
        <v>73.5</v>
      </c>
      <c r="G307" s="1009">
        <v>0.1</v>
      </c>
      <c r="H307" s="1010">
        <v>1129.6790999999998</v>
      </c>
      <c r="I307" s="1012">
        <v>1</v>
      </c>
    </row>
    <row r="308" spans="1:9" s="305" customFormat="1" ht="15" customHeight="1" x14ac:dyDescent="0.25">
      <c r="A308" s="1015">
        <v>301</v>
      </c>
      <c r="B308" s="1016" t="s">
        <v>797</v>
      </c>
      <c r="C308" s="1017" t="s">
        <v>21</v>
      </c>
      <c r="D308" s="1018" t="s">
        <v>20</v>
      </c>
      <c r="E308" s="1019" t="s">
        <v>6</v>
      </c>
      <c r="F308" s="1020">
        <v>45</v>
      </c>
      <c r="G308" s="1021">
        <v>0.1</v>
      </c>
      <c r="H308" s="1022">
        <v>1293.0687</v>
      </c>
      <c r="I308" s="1023">
        <v>2</v>
      </c>
    </row>
    <row r="309" spans="1:9" s="305" customFormat="1" ht="15" customHeight="1" x14ac:dyDescent="0.25">
      <c r="A309" s="1013">
        <v>302</v>
      </c>
      <c r="B309" s="1006" t="s">
        <v>797</v>
      </c>
      <c r="C309" s="1007" t="s">
        <v>19</v>
      </c>
      <c r="D309" s="1011" t="s">
        <v>20</v>
      </c>
      <c r="E309" s="1014" t="s">
        <v>6</v>
      </c>
      <c r="F309" s="1008">
        <v>90</v>
      </c>
      <c r="G309" s="1009">
        <v>0.1</v>
      </c>
      <c r="H309" s="1010">
        <v>2586.1275000000001</v>
      </c>
      <c r="I309" s="1012">
        <v>1</v>
      </c>
    </row>
    <row r="310" spans="1:9" s="305" customFormat="1" ht="15" customHeight="1" x14ac:dyDescent="0.25">
      <c r="A310" s="1015">
        <v>303</v>
      </c>
      <c r="B310" s="1016">
        <v>5003</v>
      </c>
      <c r="C310" s="1017" t="s">
        <v>18</v>
      </c>
      <c r="D310" s="1018" t="s">
        <v>17</v>
      </c>
      <c r="E310" s="1019" t="s">
        <v>6</v>
      </c>
      <c r="F310" s="1020">
        <v>37.5</v>
      </c>
      <c r="G310" s="1021">
        <v>0.1</v>
      </c>
      <c r="H310" s="1022">
        <v>576.36810000000003</v>
      </c>
      <c r="I310" s="1023">
        <v>3</v>
      </c>
    </row>
    <row r="311" spans="1:9" s="305" customFormat="1" ht="15" customHeight="1" x14ac:dyDescent="0.25">
      <c r="A311" s="1013">
        <v>304</v>
      </c>
      <c r="B311" s="1006" t="s">
        <v>1483</v>
      </c>
      <c r="C311" s="1007" t="s">
        <v>1533</v>
      </c>
      <c r="D311" s="1011" t="s">
        <v>17</v>
      </c>
      <c r="E311" s="1014" t="s">
        <v>6</v>
      </c>
      <c r="F311" s="1008">
        <f>0.25*0.15*500</f>
        <v>18.75</v>
      </c>
      <c r="G311" s="1009">
        <v>0.1</v>
      </c>
      <c r="H311" s="1010">
        <v>301.55400000000003</v>
      </c>
      <c r="I311" s="1012">
        <v>6</v>
      </c>
    </row>
    <row r="312" spans="1:9" s="305" customFormat="1" ht="15" customHeight="1" x14ac:dyDescent="0.25">
      <c r="A312" s="1015">
        <v>305</v>
      </c>
      <c r="B312" s="1016">
        <v>5004</v>
      </c>
      <c r="C312" s="1017" t="s">
        <v>16</v>
      </c>
      <c r="D312" s="1018" t="s">
        <v>15</v>
      </c>
      <c r="E312" s="1019" t="s">
        <v>6</v>
      </c>
      <c r="F312" s="1020">
        <v>120</v>
      </c>
      <c r="G312" s="1021">
        <v>0.1</v>
      </c>
      <c r="H312" s="1022">
        <v>1844.37</v>
      </c>
      <c r="I312" s="1023">
        <v>2</v>
      </c>
    </row>
    <row r="313" spans="1:9" s="305" customFormat="1" ht="15" customHeight="1" x14ac:dyDescent="0.25">
      <c r="A313" s="1013">
        <v>306</v>
      </c>
      <c r="B313" s="1006">
        <v>5005</v>
      </c>
      <c r="C313" s="1007" t="s">
        <v>14</v>
      </c>
      <c r="D313" s="1011" t="s">
        <v>13</v>
      </c>
      <c r="E313" s="1014" t="s">
        <v>6</v>
      </c>
      <c r="F313" s="1008">
        <v>103.5</v>
      </c>
      <c r="G313" s="1009">
        <v>0.1</v>
      </c>
      <c r="H313" s="1010">
        <v>1455.9038999999998</v>
      </c>
      <c r="I313" s="1012">
        <v>1</v>
      </c>
    </row>
    <row r="314" spans="1:9" s="305" customFormat="1" ht="15" customHeight="1" x14ac:dyDescent="0.25">
      <c r="A314" s="1015">
        <v>307</v>
      </c>
      <c r="B314" s="1016">
        <v>5006</v>
      </c>
      <c r="C314" s="1017" t="s">
        <v>12</v>
      </c>
      <c r="D314" s="1018" t="s">
        <v>798</v>
      </c>
      <c r="E314" s="1019" t="s">
        <v>6</v>
      </c>
      <c r="F314" s="1020">
        <v>63</v>
      </c>
      <c r="G314" s="1021">
        <v>0.1</v>
      </c>
      <c r="H314" s="1022">
        <v>968.31899999999996</v>
      </c>
      <c r="I314" s="1023">
        <v>3</v>
      </c>
    </row>
    <row r="315" spans="1:9" s="305" customFormat="1" ht="15" customHeight="1" x14ac:dyDescent="0.25">
      <c r="A315" s="1013">
        <v>308</v>
      </c>
      <c r="B315" s="1006">
        <v>5008</v>
      </c>
      <c r="C315" s="1007" t="s">
        <v>799</v>
      </c>
      <c r="D315" s="1011" t="s">
        <v>818</v>
      </c>
      <c r="E315" s="1014" t="s">
        <v>6</v>
      </c>
      <c r="F315" s="1008">
        <v>25</v>
      </c>
      <c r="G315" s="1009">
        <v>0.1</v>
      </c>
      <c r="H315" s="1010">
        <v>486.09</v>
      </c>
      <c r="I315" s="1012">
        <v>3</v>
      </c>
    </row>
    <row r="316" spans="1:9" x14ac:dyDescent="0.25">
      <c r="A316" s="1073" t="s">
        <v>11</v>
      </c>
      <c r="B316" s="1074"/>
      <c r="C316" s="1074"/>
      <c r="D316" s="1074"/>
      <c r="E316" s="1074"/>
      <c r="F316" s="1074"/>
      <c r="G316" s="1074"/>
      <c r="H316" s="1074"/>
      <c r="I316" s="1075"/>
    </row>
    <row r="317" spans="1:9" s="305" customFormat="1" ht="15" customHeight="1" x14ac:dyDescent="0.25">
      <c r="A317" s="1013">
        <v>309</v>
      </c>
      <c r="B317" s="1006">
        <v>10009</v>
      </c>
      <c r="C317" s="1007" t="s">
        <v>10</v>
      </c>
      <c r="D317" s="1011" t="s">
        <v>9</v>
      </c>
      <c r="E317" s="1014" t="s">
        <v>6</v>
      </c>
      <c r="F317" s="1008">
        <f>0.21*0.305*2000</f>
        <v>128.1</v>
      </c>
      <c r="G317" s="1009">
        <v>0.1</v>
      </c>
      <c r="H317" s="1010">
        <v>1054.6351199999999</v>
      </c>
      <c r="I317" s="1012">
        <v>1</v>
      </c>
    </row>
    <row r="318" spans="1:9" s="305" customFormat="1" ht="15" customHeight="1" x14ac:dyDescent="0.25">
      <c r="A318" s="1015">
        <v>310</v>
      </c>
      <c r="B318" s="1016">
        <v>3928</v>
      </c>
      <c r="C318" s="1017" t="s">
        <v>8</v>
      </c>
      <c r="D318" s="1018"/>
      <c r="E318" s="1019" t="s">
        <v>6</v>
      </c>
      <c r="F318" s="1020">
        <f>0.24*0.305*2000</f>
        <v>146.4</v>
      </c>
      <c r="G318" s="1021">
        <v>0.1</v>
      </c>
      <c r="H318" s="1022">
        <v>1205.29728</v>
      </c>
      <c r="I318" s="1023">
        <v>1</v>
      </c>
    </row>
    <row r="319" spans="1:9" s="305" customFormat="1" ht="15" customHeight="1" x14ac:dyDescent="0.25">
      <c r="A319" s="1013">
        <v>311</v>
      </c>
      <c r="B319" s="1006">
        <v>3717</v>
      </c>
      <c r="C319" s="1007" t="s">
        <v>7</v>
      </c>
      <c r="D319" s="1011"/>
      <c r="E319" s="1014" t="s">
        <v>6</v>
      </c>
      <c r="F319" s="1008">
        <f>0.24*0.1525*4000</f>
        <v>146.4</v>
      </c>
      <c r="G319" s="1009">
        <v>0.1</v>
      </c>
      <c r="H319" s="1010">
        <v>4098.6000000000004</v>
      </c>
      <c r="I319" s="1012">
        <v>1</v>
      </c>
    </row>
    <row r="320" spans="1:9" s="305" customFormat="1" ht="15" customHeight="1" x14ac:dyDescent="0.25">
      <c r="A320" s="1015">
        <v>312</v>
      </c>
      <c r="B320" s="1016">
        <v>3929</v>
      </c>
      <c r="C320" s="1017" t="s">
        <v>1021</v>
      </c>
      <c r="D320" s="1018"/>
      <c r="E320" s="1019" t="s">
        <v>6</v>
      </c>
      <c r="F320" s="1020">
        <f>0.42*0.305*2000</f>
        <v>256.2</v>
      </c>
      <c r="G320" s="1021">
        <v>0.1</v>
      </c>
      <c r="H320" s="1022">
        <v>2109.2583599999998</v>
      </c>
      <c r="I320" s="1023">
        <v>1</v>
      </c>
    </row>
    <row r="322" spans="1:8" s="294" customFormat="1" x14ac:dyDescent="0.25">
      <c r="A322" s="301" t="s">
        <v>1534</v>
      </c>
      <c r="B322" s="302"/>
      <c r="C322" s="302"/>
      <c r="D322" s="302"/>
      <c r="E322" s="303"/>
      <c r="F322" s="303"/>
      <c r="G322" s="303"/>
      <c r="H322" s="303"/>
    </row>
    <row r="323" spans="1:8" s="294" customFormat="1" x14ac:dyDescent="0.25">
      <c r="A323" s="1090" t="s">
        <v>1535</v>
      </c>
      <c r="B323" s="1091"/>
      <c r="C323" s="1092" t="s">
        <v>1549</v>
      </c>
      <c r="D323" s="1093"/>
      <c r="E323" s="1093"/>
      <c r="F323" s="1093"/>
      <c r="G323" s="1093"/>
      <c r="H323" s="1093"/>
    </row>
    <row r="324" spans="1:8" s="294" customFormat="1" x14ac:dyDescent="0.25">
      <c r="A324" s="1090" t="s">
        <v>1536</v>
      </c>
      <c r="B324" s="1091"/>
      <c r="C324" s="1092" t="s">
        <v>1550</v>
      </c>
      <c r="D324" s="1093"/>
      <c r="E324" s="1093"/>
      <c r="F324" s="1093"/>
      <c r="G324" s="1093"/>
      <c r="H324" s="1093"/>
    </row>
    <row r="325" spans="1:8" s="294" customFormat="1" x14ac:dyDescent="0.25">
      <c r="A325" s="1090" t="s">
        <v>1537</v>
      </c>
      <c r="B325" s="1091"/>
      <c r="C325" s="1092" t="s">
        <v>1551</v>
      </c>
      <c r="D325" s="1093"/>
      <c r="E325" s="1093"/>
      <c r="F325" s="1093"/>
      <c r="G325" s="1093"/>
      <c r="H325" s="1093"/>
    </row>
    <row r="326" spans="1:8" s="294" customFormat="1" x14ac:dyDescent="0.25">
      <c r="A326" s="1090" t="s">
        <v>1538</v>
      </c>
      <c r="B326" s="1091"/>
      <c r="C326" s="1092" t="s">
        <v>1552</v>
      </c>
      <c r="D326" s="1093"/>
      <c r="E326" s="1093"/>
      <c r="F326" s="1093"/>
      <c r="G326" s="1093"/>
      <c r="H326" s="1093"/>
    </row>
    <row r="327" spans="1:8" s="294" customFormat="1" x14ac:dyDescent="0.25">
      <c r="A327" s="1090" t="s">
        <v>1539</v>
      </c>
      <c r="B327" s="1091"/>
      <c r="C327" s="1092" t="s">
        <v>1553</v>
      </c>
      <c r="D327" s="1093"/>
      <c r="E327" s="1093"/>
      <c r="F327" s="1093"/>
      <c r="G327" s="1093"/>
      <c r="H327" s="1093"/>
    </row>
    <row r="328" spans="1:8" s="294" customFormat="1" x14ac:dyDescent="0.25">
      <c r="A328" s="1090" t="s">
        <v>1540</v>
      </c>
      <c r="B328" s="1091"/>
      <c r="C328" s="1092" t="s">
        <v>1554</v>
      </c>
      <c r="D328" s="1093"/>
      <c r="E328" s="1093"/>
      <c r="F328" s="1093"/>
      <c r="G328" s="1093"/>
      <c r="H328" s="1093"/>
    </row>
    <row r="329" spans="1:8" s="294" customFormat="1" x14ac:dyDescent="0.25">
      <c r="A329" s="1090" t="s">
        <v>1541</v>
      </c>
      <c r="B329" s="1091"/>
      <c r="C329" s="1092" t="s">
        <v>1555</v>
      </c>
      <c r="D329" s="1093"/>
      <c r="E329" s="1093"/>
      <c r="F329" s="1093"/>
      <c r="G329" s="1093"/>
      <c r="H329" s="1093"/>
    </row>
    <row r="330" spans="1:8" s="294" customFormat="1" x14ac:dyDescent="0.25">
      <c r="A330" s="1090" t="s">
        <v>1542</v>
      </c>
      <c r="B330" s="1091"/>
      <c r="C330" s="1092" t="s">
        <v>1556</v>
      </c>
      <c r="D330" s="1093"/>
      <c r="E330" s="1093"/>
      <c r="F330" s="1093"/>
      <c r="G330" s="1093"/>
      <c r="H330" s="1093"/>
    </row>
    <row r="331" spans="1:8" s="294" customFormat="1" x14ac:dyDescent="0.25">
      <c r="A331" s="1090" t="s">
        <v>1543</v>
      </c>
      <c r="B331" s="1091"/>
      <c r="C331" s="1092" t="s">
        <v>1557</v>
      </c>
      <c r="D331" s="1093"/>
      <c r="E331" s="1093"/>
      <c r="F331" s="1093"/>
      <c r="G331" s="1093"/>
      <c r="H331" s="1093"/>
    </row>
    <row r="332" spans="1:8" s="294" customFormat="1" x14ac:dyDescent="0.25">
      <c r="A332" s="1090" t="s">
        <v>1544</v>
      </c>
      <c r="B332" s="1091"/>
      <c r="C332" s="1092" t="s">
        <v>1558</v>
      </c>
      <c r="D332" s="1093"/>
      <c r="E332" s="1093"/>
      <c r="F332" s="1093"/>
      <c r="G332" s="1093"/>
      <c r="H332" s="1093"/>
    </row>
    <row r="333" spans="1:8" s="294" customFormat="1" x14ac:dyDescent="0.25">
      <c r="A333" s="1090" t="s">
        <v>1545</v>
      </c>
      <c r="B333" s="1091"/>
      <c r="C333" s="1092" t="s">
        <v>1559</v>
      </c>
      <c r="D333" s="1093"/>
      <c r="E333" s="1093"/>
      <c r="F333" s="1093"/>
      <c r="G333" s="1093"/>
      <c r="H333" s="1093"/>
    </row>
    <row r="334" spans="1:8" s="294" customFormat="1" x14ac:dyDescent="0.25">
      <c r="A334" s="1090" t="s">
        <v>1546</v>
      </c>
      <c r="B334" s="1091"/>
      <c r="C334" s="1094" t="s">
        <v>1547</v>
      </c>
      <c r="D334" s="1093"/>
      <c r="E334" s="1093"/>
      <c r="F334" s="1093"/>
      <c r="G334" s="1093"/>
      <c r="H334" s="1093"/>
    </row>
    <row r="335" spans="1:8" s="294" customFormat="1" x14ac:dyDescent="0.25">
      <c r="E335" s="304"/>
    </row>
    <row r="336" spans="1:8" x14ac:dyDescent="0.25">
      <c r="A336" t="s">
        <v>5</v>
      </c>
    </row>
  </sheetData>
  <mergeCells count="32">
    <mergeCell ref="A332:B332"/>
    <mergeCell ref="C332:H332"/>
    <mergeCell ref="A333:B333"/>
    <mergeCell ref="C333:H333"/>
    <mergeCell ref="A334:B334"/>
    <mergeCell ref="C334:H334"/>
    <mergeCell ref="A329:B329"/>
    <mergeCell ref="C329:H329"/>
    <mergeCell ref="A330:B330"/>
    <mergeCell ref="C330:H330"/>
    <mergeCell ref="A331:B331"/>
    <mergeCell ref="C331:H331"/>
    <mergeCell ref="A326:B326"/>
    <mergeCell ref="C326:H326"/>
    <mergeCell ref="A327:B327"/>
    <mergeCell ref="C327:H327"/>
    <mergeCell ref="A328:B328"/>
    <mergeCell ref="C328:H328"/>
    <mergeCell ref="A323:B323"/>
    <mergeCell ref="C323:H323"/>
    <mergeCell ref="A324:B324"/>
    <mergeCell ref="C324:H324"/>
    <mergeCell ref="A325:B325"/>
    <mergeCell ref="C325:H325"/>
    <mergeCell ref="A1:C4"/>
    <mergeCell ref="A316:I316"/>
    <mergeCell ref="F1:I1"/>
    <mergeCell ref="F2:I2"/>
    <mergeCell ref="F3:I3"/>
    <mergeCell ref="D1:E4"/>
    <mergeCell ref="A5:I5"/>
    <mergeCell ref="A21:I21"/>
  </mergeCells>
  <hyperlinks>
    <hyperlink ref="F3" r:id="rId1"/>
  </hyperlinks>
  <pageMargins left="0.7" right="0.7" top="0.75" bottom="0.75" header="0.3" footer="0.3"/>
  <pageSetup paperSize="9" scale="81" fitToHeight="0"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40"/>
  <sheetViews>
    <sheetView zoomScaleNormal="100" workbookViewId="0">
      <pane ySplit="4" topLeftCell="A8" activePane="bottomLeft" state="frozen"/>
      <selection pane="bottomLeft" activeCell="H26" sqref="H26"/>
    </sheetView>
  </sheetViews>
  <sheetFormatPr defaultRowHeight="15" x14ac:dyDescent="0.25"/>
  <cols>
    <col min="1" max="1" width="3.7109375" customWidth="1"/>
    <col min="4" max="4" width="21.7109375" customWidth="1"/>
    <col min="5" max="5" width="9.7109375" customWidth="1"/>
    <col min="6" max="6" width="8.7109375" customWidth="1"/>
    <col min="7" max="7" width="15.140625" customWidth="1"/>
    <col min="8" max="8" width="15.85546875" customWidth="1"/>
    <col min="9" max="9" width="16.85546875" customWidth="1"/>
    <col min="10" max="10" width="17.28515625" customWidth="1"/>
  </cols>
  <sheetData>
    <row r="1" spans="1:10" ht="12.75" customHeight="1" x14ac:dyDescent="0.25">
      <c r="A1" s="476"/>
      <c r="B1" s="1112"/>
      <c r="C1" s="1112"/>
      <c r="D1" s="1112"/>
      <c r="E1" s="1113" t="s">
        <v>835</v>
      </c>
      <c r="F1" s="1113"/>
      <c r="G1" s="1113"/>
      <c r="H1" s="1113"/>
      <c r="I1" s="1108" t="s">
        <v>1</v>
      </c>
      <c r="J1" s="1108"/>
    </row>
    <row r="2" spans="1:10" ht="12.75" customHeight="1" x14ac:dyDescent="0.25">
      <c r="A2" s="477"/>
      <c r="B2" s="1112"/>
      <c r="C2" s="1112"/>
      <c r="D2" s="1112"/>
      <c r="E2" s="1113"/>
      <c r="F2" s="1113"/>
      <c r="G2" s="1113"/>
      <c r="H2" s="1113"/>
      <c r="I2" s="1108" t="s">
        <v>0</v>
      </c>
      <c r="J2" s="1108"/>
    </row>
    <row r="3" spans="1:10" ht="12.75" customHeight="1" x14ac:dyDescent="0.25">
      <c r="A3" s="477"/>
      <c r="B3" s="1112"/>
      <c r="C3" s="1112"/>
      <c r="D3" s="1112"/>
      <c r="E3" s="1113"/>
      <c r="F3" s="1113"/>
      <c r="G3" s="1113"/>
      <c r="H3" s="1113"/>
      <c r="I3" s="1080" t="s">
        <v>2</v>
      </c>
      <c r="J3" s="1108"/>
    </row>
    <row r="4" spans="1:10" ht="13.5" customHeight="1" x14ac:dyDescent="0.25">
      <c r="A4" s="477"/>
      <c r="B4" s="1112"/>
      <c r="C4" s="1112"/>
      <c r="D4" s="1112"/>
      <c r="E4" s="1113"/>
      <c r="F4" s="1113"/>
      <c r="G4" s="1113"/>
      <c r="H4" s="1113"/>
    </row>
    <row r="5" spans="1:10" ht="33.75" customHeight="1" thickBot="1" x14ac:dyDescent="0.3">
      <c r="A5" s="1109" t="s">
        <v>411</v>
      </c>
      <c r="B5" s="1110"/>
      <c r="C5" s="1110"/>
      <c r="D5" s="1110"/>
      <c r="E5" s="1110"/>
      <c r="F5" s="1110"/>
      <c r="G5" s="1110"/>
      <c r="H5" s="1110"/>
      <c r="I5" s="1110"/>
      <c r="J5" s="1111"/>
    </row>
    <row r="6" spans="1:10" s="18" customFormat="1" ht="35.1" customHeight="1" thickBot="1" x14ac:dyDescent="0.3">
      <c r="A6" s="175" t="s">
        <v>349</v>
      </c>
      <c r="B6" s="1106" t="s">
        <v>348</v>
      </c>
      <c r="C6" s="1106"/>
      <c r="D6" s="1106"/>
      <c r="E6" s="176" t="s">
        <v>342</v>
      </c>
      <c r="F6" s="176" t="s">
        <v>410</v>
      </c>
      <c r="G6" s="176" t="s">
        <v>412</v>
      </c>
      <c r="H6" s="176" t="s">
        <v>413</v>
      </c>
      <c r="I6" s="176" t="s">
        <v>414</v>
      </c>
      <c r="J6" s="177" t="s">
        <v>415</v>
      </c>
    </row>
    <row r="7" spans="1:10" s="18" customFormat="1" ht="30" customHeight="1" x14ac:dyDescent="0.25">
      <c r="A7" s="171">
        <f>ROW()-ROW(A6)</f>
        <v>1</v>
      </c>
      <c r="B7" s="1107" t="s">
        <v>576</v>
      </c>
      <c r="C7" s="1107"/>
      <c r="D7" s="1107"/>
      <c r="E7" s="172" t="s">
        <v>346</v>
      </c>
      <c r="F7" s="173">
        <v>0.1</v>
      </c>
      <c r="G7" s="174">
        <v>300</v>
      </c>
      <c r="H7" s="174">
        <v>295</v>
      </c>
      <c r="I7" s="174">
        <v>290</v>
      </c>
      <c r="J7" s="159" t="s">
        <v>427</v>
      </c>
    </row>
    <row r="8" spans="1:10" ht="30" customHeight="1" x14ac:dyDescent="0.25">
      <c r="A8" s="5">
        <v>2</v>
      </c>
      <c r="B8" s="1095" t="s">
        <v>577</v>
      </c>
      <c r="C8" s="1095"/>
      <c r="D8" s="1095"/>
      <c r="E8" s="19" t="s">
        <v>346</v>
      </c>
      <c r="F8" s="24">
        <v>0.1</v>
      </c>
      <c r="G8" s="20">
        <v>550</v>
      </c>
      <c r="H8" s="20">
        <v>535</v>
      </c>
      <c r="I8" s="20">
        <v>525</v>
      </c>
      <c r="J8" s="2" t="s">
        <v>427</v>
      </c>
    </row>
    <row r="9" spans="1:10" ht="30" customHeight="1" x14ac:dyDescent="0.25">
      <c r="A9" s="166">
        <v>3</v>
      </c>
      <c r="B9" s="1096" t="s">
        <v>578</v>
      </c>
      <c r="C9" s="1096"/>
      <c r="D9" s="1096"/>
      <c r="E9" s="167" t="s">
        <v>346</v>
      </c>
      <c r="F9" s="168">
        <v>0.1</v>
      </c>
      <c r="G9" s="169">
        <v>845</v>
      </c>
      <c r="H9" s="169">
        <v>825</v>
      </c>
      <c r="I9" s="169">
        <v>810</v>
      </c>
      <c r="J9" s="170" t="s">
        <v>427</v>
      </c>
    </row>
    <row r="10" spans="1:10" ht="35.1" customHeight="1" x14ac:dyDescent="0.25">
      <c r="A10" s="8" t="s">
        <v>349</v>
      </c>
      <c r="B10" s="1105" t="s">
        <v>348</v>
      </c>
      <c r="C10" s="1105"/>
      <c r="D10" s="1105"/>
      <c r="E10" s="7" t="s">
        <v>342</v>
      </c>
      <c r="F10" s="17" t="s">
        <v>410</v>
      </c>
      <c r="G10" s="6" t="s">
        <v>418</v>
      </c>
      <c r="H10" s="6" t="s">
        <v>419</v>
      </c>
      <c r="I10" s="6" t="s">
        <v>413</v>
      </c>
      <c r="J10" s="6" t="s">
        <v>420</v>
      </c>
    </row>
    <row r="11" spans="1:10" ht="30" customHeight="1" x14ac:dyDescent="0.25">
      <c r="A11" s="5">
        <v>4</v>
      </c>
      <c r="B11" s="1095" t="s">
        <v>579</v>
      </c>
      <c r="C11" s="1095"/>
      <c r="D11" s="1095"/>
      <c r="E11" s="4" t="s">
        <v>346</v>
      </c>
      <c r="F11" s="24">
        <v>0.1</v>
      </c>
      <c r="G11" s="3">
        <v>1830</v>
      </c>
      <c r="H11" s="3">
        <v>1780</v>
      </c>
      <c r="I11" s="3">
        <v>1730</v>
      </c>
      <c r="J11" s="2" t="s">
        <v>427</v>
      </c>
    </row>
    <row r="12" spans="1:10" ht="33.75" customHeight="1" x14ac:dyDescent="0.25">
      <c r="A12" s="1102" t="s">
        <v>1084</v>
      </c>
      <c r="B12" s="1103"/>
      <c r="C12" s="1103"/>
      <c r="D12" s="1103"/>
      <c r="E12" s="1103"/>
      <c r="F12" s="1103"/>
      <c r="G12" s="1103"/>
      <c r="H12" s="1103"/>
      <c r="I12" s="1103"/>
      <c r="J12" s="1104"/>
    </row>
    <row r="13" spans="1:10" ht="45" customHeight="1" x14ac:dyDescent="0.25">
      <c r="A13" s="11" t="s">
        <v>349</v>
      </c>
      <c r="B13" s="1100" t="s">
        <v>348</v>
      </c>
      <c r="C13" s="1100"/>
      <c r="D13" s="1100"/>
      <c r="E13" s="10" t="s">
        <v>342</v>
      </c>
      <c r="F13" s="17" t="s">
        <v>410</v>
      </c>
      <c r="G13" s="9" t="s">
        <v>412</v>
      </c>
      <c r="H13" s="9" t="s">
        <v>413</v>
      </c>
      <c r="I13" s="9" t="s">
        <v>416</v>
      </c>
      <c r="J13" s="9" t="s">
        <v>417</v>
      </c>
    </row>
    <row r="14" spans="1:10" ht="30" customHeight="1" x14ac:dyDescent="0.25">
      <c r="A14" s="162">
        <f>ROW()-ROW(A13)</f>
        <v>1</v>
      </c>
      <c r="B14" s="1101" t="s">
        <v>1099</v>
      </c>
      <c r="C14" s="1101"/>
      <c r="D14" s="1101"/>
      <c r="E14" s="163" t="s">
        <v>346</v>
      </c>
      <c r="F14" s="164">
        <v>0.1</v>
      </c>
      <c r="G14" s="428">
        <v>510</v>
      </c>
      <c r="H14" s="428">
        <v>490</v>
      </c>
      <c r="I14" s="428">
        <v>470</v>
      </c>
      <c r="J14" s="165" t="s">
        <v>427</v>
      </c>
    </row>
    <row r="15" spans="1:10" ht="30" customHeight="1" x14ac:dyDescent="0.25">
      <c r="A15" s="162">
        <v>2</v>
      </c>
      <c r="B15" s="1101" t="s">
        <v>1101</v>
      </c>
      <c r="C15" s="1101"/>
      <c r="D15" s="1101"/>
      <c r="E15" s="163" t="s">
        <v>346</v>
      </c>
      <c r="F15" s="164">
        <v>0.1</v>
      </c>
      <c r="G15" s="428">
        <v>965</v>
      </c>
      <c r="H15" s="428">
        <v>915</v>
      </c>
      <c r="I15" s="428">
        <v>865</v>
      </c>
      <c r="J15" s="165" t="s">
        <v>427</v>
      </c>
    </row>
    <row r="16" spans="1:10" ht="30" customHeight="1" x14ac:dyDescent="0.25">
      <c r="A16" s="162">
        <v>3</v>
      </c>
      <c r="B16" s="1101" t="s">
        <v>1100</v>
      </c>
      <c r="C16" s="1101"/>
      <c r="D16" s="1101"/>
      <c r="E16" s="163" t="s">
        <v>346</v>
      </c>
      <c r="F16" s="164">
        <v>0.1</v>
      </c>
      <c r="G16" s="428">
        <v>1030</v>
      </c>
      <c r="H16" s="428">
        <v>1010</v>
      </c>
      <c r="I16" s="428">
        <v>990</v>
      </c>
      <c r="J16" s="165" t="s">
        <v>427</v>
      </c>
    </row>
    <row r="17" spans="1:10" ht="30" customHeight="1" x14ac:dyDescent="0.25">
      <c r="A17" s="5">
        <v>4</v>
      </c>
      <c r="B17" s="1095" t="s">
        <v>1102</v>
      </c>
      <c r="C17" s="1095"/>
      <c r="D17" s="1095"/>
      <c r="E17" s="4" t="s">
        <v>346</v>
      </c>
      <c r="F17" s="24">
        <v>0.18</v>
      </c>
      <c r="G17" s="40">
        <v>960</v>
      </c>
      <c r="H17" s="40">
        <v>945</v>
      </c>
      <c r="I17" s="40">
        <v>930</v>
      </c>
      <c r="J17" s="2" t="s">
        <v>427</v>
      </c>
    </row>
    <row r="18" spans="1:10" ht="30" customHeight="1" x14ac:dyDescent="0.25">
      <c r="A18" s="5">
        <v>5</v>
      </c>
      <c r="B18" s="1095" t="s">
        <v>1103</v>
      </c>
      <c r="C18" s="1095"/>
      <c r="D18" s="1095"/>
      <c r="E18" s="4" t="s">
        <v>346</v>
      </c>
      <c r="F18" s="24">
        <v>0.18</v>
      </c>
      <c r="G18" s="40">
        <v>520</v>
      </c>
      <c r="H18" s="40">
        <v>515</v>
      </c>
      <c r="I18" s="40">
        <v>510</v>
      </c>
      <c r="J18" s="2" t="s">
        <v>427</v>
      </c>
    </row>
    <row r="19" spans="1:10" ht="35.1" customHeight="1" x14ac:dyDescent="0.25">
      <c r="A19" s="8" t="s">
        <v>349</v>
      </c>
      <c r="B19" s="1105" t="s">
        <v>348</v>
      </c>
      <c r="C19" s="1105"/>
      <c r="D19" s="1105"/>
      <c r="E19" s="7" t="s">
        <v>342</v>
      </c>
      <c r="F19" s="17" t="s">
        <v>410</v>
      </c>
      <c r="G19" s="38" t="s">
        <v>1187</v>
      </c>
      <c r="H19" s="38" t="s">
        <v>1188</v>
      </c>
      <c r="I19" s="38" t="s">
        <v>1186</v>
      </c>
      <c r="J19" s="6" t="s">
        <v>420</v>
      </c>
    </row>
    <row r="20" spans="1:10" ht="30" customHeight="1" x14ac:dyDescent="0.25">
      <c r="A20" s="162">
        <v>6</v>
      </c>
      <c r="B20" s="1101" t="s">
        <v>347</v>
      </c>
      <c r="C20" s="1101"/>
      <c r="D20" s="1101"/>
      <c r="E20" s="163" t="s">
        <v>346</v>
      </c>
      <c r="F20" s="164">
        <v>0.1</v>
      </c>
      <c r="G20" s="179">
        <v>2650</v>
      </c>
      <c r="H20" s="179">
        <v>2620</v>
      </c>
      <c r="I20" s="180">
        <v>2590</v>
      </c>
      <c r="J20" s="165" t="s">
        <v>427</v>
      </c>
    </row>
    <row r="21" spans="1:10" ht="30" customHeight="1" x14ac:dyDescent="0.25">
      <c r="A21" s="162">
        <v>7</v>
      </c>
      <c r="B21" s="1101" t="s">
        <v>422</v>
      </c>
      <c r="C21" s="1101"/>
      <c r="D21" s="1101"/>
      <c r="E21" s="163" t="s">
        <v>346</v>
      </c>
      <c r="F21" s="164">
        <v>0.1</v>
      </c>
      <c r="G21" s="428">
        <v>3390</v>
      </c>
      <c r="H21" s="428">
        <v>3190</v>
      </c>
      <c r="I21" s="429">
        <v>2990</v>
      </c>
      <c r="J21" s="165" t="s">
        <v>427</v>
      </c>
    </row>
    <row r="22" spans="1:10" ht="30" customHeight="1" x14ac:dyDescent="0.25">
      <c r="A22" s="5">
        <v>8</v>
      </c>
      <c r="B22" s="1095" t="s">
        <v>1104</v>
      </c>
      <c r="C22" s="1095"/>
      <c r="D22" s="1095"/>
      <c r="E22" s="4" t="s">
        <v>1105</v>
      </c>
      <c r="F22" s="24">
        <v>0.1</v>
      </c>
      <c r="G22" s="40">
        <v>7200</v>
      </c>
      <c r="H22" s="40">
        <v>7150</v>
      </c>
      <c r="I22" s="41">
        <v>7100</v>
      </c>
      <c r="J22" s="2" t="s">
        <v>427</v>
      </c>
    </row>
    <row r="23" spans="1:10" ht="30" customHeight="1" x14ac:dyDescent="0.25">
      <c r="A23" s="5">
        <v>9</v>
      </c>
      <c r="B23" s="1095" t="s">
        <v>1106</v>
      </c>
      <c r="C23" s="1095"/>
      <c r="D23" s="1095"/>
      <c r="E23" s="4" t="s">
        <v>1105</v>
      </c>
      <c r="F23" s="24">
        <v>0.1</v>
      </c>
      <c r="G23" s="40">
        <v>10250</v>
      </c>
      <c r="H23" s="40">
        <v>10125</v>
      </c>
      <c r="I23" s="41">
        <v>10000</v>
      </c>
      <c r="J23" s="2" t="s">
        <v>427</v>
      </c>
    </row>
    <row r="24" spans="1:10" ht="30" customHeight="1" x14ac:dyDescent="0.25">
      <c r="A24" s="5">
        <v>10</v>
      </c>
      <c r="B24" s="1095" t="s">
        <v>1107</v>
      </c>
      <c r="C24" s="1095"/>
      <c r="D24" s="1095"/>
      <c r="E24" s="4" t="s">
        <v>1105</v>
      </c>
      <c r="F24" s="24">
        <v>0.1</v>
      </c>
      <c r="G24" s="40">
        <v>12100</v>
      </c>
      <c r="H24" s="40">
        <v>12000</v>
      </c>
      <c r="I24" s="41">
        <v>11900</v>
      </c>
      <c r="J24" s="2" t="s">
        <v>427</v>
      </c>
    </row>
    <row r="25" spans="1:10" ht="30" customHeight="1" x14ac:dyDescent="0.25">
      <c r="A25" s="5">
        <v>11</v>
      </c>
      <c r="B25" s="1095" t="s">
        <v>1108</v>
      </c>
      <c r="C25" s="1095"/>
      <c r="D25" s="1095"/>
      <c r="E25" s="4" t="s">
        <v>1105</v>
      </c>
      <c r="F25" s="24">
        <v>0.1</v>
      </c>
      <c r="G25" s="1059">
        <v>15300</v>
      </c>
      <c r="H25" s="1059">
        <v>15075</v>
      </c>
      <c r="I25" s="1060">
        <v>14850</v>
      </c>
      <c r="J25" s="2" t="s">
        <v>427</v>
      </c>
    </row>
    <row r="26" spans="1:10" ht="30" customHeight="1" x14ac:dyDescent="0.25">
      <c r="A26" s="5">
        <v>12</v>
      </c>
      <c r="B26" s="1095" t="s">
        <v>1109</v>
      </c>
      <c r="C26" s="1095"/>
      <c r="D26" s="1095"/>
      <c r="E26" s="4" t="s">
        <v>346</v>
      </c>
      <c r="F26" s="24">
        <v>0.1</v>
      </c>
      <c r="G26" s="40">
        <v>6990</v>
      </c>
      <c r="H26" s="40">
        <v>6895</v>
      </c>
      <c r="I26" s="41">
        <v>6800</v>
      </c>
      <c r="J26" s="2" t="s">
        <v>427</v>
      </c>
    </row>
    <row r="27" spans="1:10" ht="30" customHeight="1" x14ac:dyDescent="0.25">
      <c r="A27" s="5">
        <v>13</v>
      </c>
      <c r="B27" s="1095" t="s">
        <v>1110</v>
      </c>
      <c r="C27" s="1095"/>
      <c r="D27" s="1095"/>
      <c r="E27" s="4" t="s">
        <v>1105</v>
      </c>
      <c r="F27" s="24">
        <v>0.1</v>
      </c>
      <c r="G27" s="40">
        <v>10175</v>
      </c>
      <c r="H27" s="40">
        <v>10012.5</v>
      </c>
      <c r="I27" s="41">
        <v>9850</v>
      </c>
      <c r="J27" s="2" t="s">
        <v>427</v>
      </c>
    </row>
    <row r="28" spans="1:10" ht="30" customHeight="1" x14ac:dyDescent="0.25">
      <c r="A28" s="5">
        <v>14</v>
      </c>
      <c r="B28" s="1095" t="s">
        <v>1111</v>
      </c>
      <c r="C28" s="1095"/>
      <c r="D28" s="1095"/>
      <c r="E28" s="4" t="s">
        <v>1112</v>
      </c>
      <c r="F28" s="24">
        <v>0.1</v>
      </c>
      <c r="G28" s="40">
        <v>7585</v>
      </c>
      <c r="H28" s="40">
        <v>7527.5</v>
      </c>
      <c r="I28" s="41">
        <v>7470</v>
      </c>
      <c r="J28" s="2" t="s">
        <v>427</v>
      </c>
    </row>
    <row r="29" spans="1:10" ht="30" customHeight="1" x14ac:dyDescent="0.25">
      <c r="A29" s="5">
        <v>15</v>
      </c>
      <c r="B29" s="1095" t="s">
        <v>1113</v>
      </c>
      <c r="C29" s="1095"/>
      <c r="D29" s="1095"/>
      <c r="E29" s="4" t="s">
        <v>1112</v>
      </c>
      <c r="F29" s="24">
        <v>0.1</v>
      </c>
      <c r="G29" s="40">
        <v>7275</v>
      </c>
      <c r="H29" s="40">
        <v>7212.5</v>
      </c>
      <c r="I29" s="41">
        <v>7150</v>
      </c>
      <c r="J29" s="2" t="s">
        <v>427</v>
      </c>
    </row>
    <row r="30" spans="1:10" ht="30" customHeight="1" x14ac:dyDescent="0.25">
      <c r="A30" s="1097" t="s">
        <v>1083</v>
      </c>
      <c r="B30" s="1098"/>
      <c r="C30" s="1098"/>
      <c r="D30" s="1098"/>
      <c r="E30" s="1098"/>
      <c r="F30" s="1098"/>
      <c r="G30" s="1098"/>
      <c r="H30" s="1098"/>
      <c r="I30" s="1098"/>
      <c r="J30" s="1099"/>
    </row>
    <row r="31" spans="1:10" ht="45" x14ac:dyDescent="0.25">
      <c r="A31" s="11" t="s">
        <v>349</v>
      </c>
      <c r="B31" s="1100" t="s">
        <v>348</v>
      </c>
      <c r="C31" s="1100"/>
      <c r="D31" s="1100"/>
      <c r="E31" s="10" t="s">
        <v>342</v>
      </c>
      <c r="F31" s="17" t="s">
        <v>410</v>
      </c>
      <c r="G31" s="9" t="s">
        <v>1074</v>
      </c>
      <c r="H31" s="9" t="s">
        <v>1075</v>
      </c>
      <c r="I31" s="9" t="s">
        <v>1076</v>
      </c>
      <c r="J31" s="9" t="s">
        <v>1562</v>
      </c>
    </row>
    <row r="32" spans="1:10" ht="30" customHeight="1" x14ac:dyDescent="0.25">
      <c r="A32" s="166">
        <f>ROW()-ROW(A31)</f>
        <v>1</v>
      </c>
      <c r="B32" s="1096" t="s">
        <v>1080</v>
      </c>
      <c r="C32" s="1096"/>
      <c r="D32" s="1096"/>
      <c r="E32" s="167" t="s">
        <v>346</v>
      </c>
      <c r="F32" s="168">
        <v>0.18</v>
      </c>
      <c r="G32" s="178">
        <v>470</v>
      </c>
      <c r="H32" s="178">
        <v>460</v>
      </c>
      <c r="I32" s="178">
        <v>450</v>
      </c>
      <c r="J32" s="170" t="s">
        <v>427</v>
      </c>
    </row>
    <row r="33" spans="1:10" ht="30" customHeight="1" x14ac:dyDescent="0.25">
      <c r="A33" s="5">
        <v>2</v>
      </c>
      <c r="B33" s="1095" t="s">
        <v>1077</v>
      </c>
      <c r="C33" s="1095"/>
      <c r="D33" s="1095"/>
      <c r="E33" s="4" t="s">
        <v>346</v>
      </c>
      <c r="F33" s="24">
        <v>0.18</v>
      </c>
      <c r="G33" s="40">
        <v>740</v>
      </c>
      <c r="H33" s="40">
        <v>700</v>
      </c>
      <c r="I33" s="40">
        <v>670</v>
      </c>
      <c r="J33" s="2" t="s">
        <v>427</v>
      </c>
    </row>
    <row r="34" spans="1:10" ht="30" customHeight="1" x14ac:dyDescent="0.25">
      <c r="A34" s="5">
        <v>3</v>
      </c>
      <c r="B34" s="1095" t="s">
        <v>1081</v>
      </c>
      <c r="C34" s="1095"/>
      <c r="D34" s="1095"/>
      <c r="E34" s="4" t="s">
        <v>346</v>
      </c>
      <c r="F34" s="24">
        <v>0.18</v>
      </c>
      <c r="G34" s="40">
        <v>1120</v>
      </c>
      <c r="H34" s="40">
        <v>1075</v>
      </c>
      <c r="I34" s="40">
        <v>1025</v>
      </c>
      <c r="J34" s="2" t="s">
        <v>427</v>
      </c>
    </row>
    <row r="35" spans="1:10" ht="30" customHeight="1" x14ac:dyDescent="0.25">
      <c r="A35" s="166">
        <v>4</v>
      </c>
      <c r="B35" s="1096" t="s">
        <v>1082</v>
      </c>
      <c r="C35" s="1096"/>
      <c r="D35" s="1096"/>
      <c r="E35" s="167" t="s">
        <v>346</v>
      </c>
      <c r="F35" s="168">
        <v>0.18</v>
      </c>
      <c r="G35" s="178">
        <v>870</v>
      </c>
      <c r="H35" s="178">
        <v>850</v>
      </c>
      <c r="I35" s="178">
        <v>830</v>
      </c>
      <c r="J35" s="170" t="s">
        <v>427</v>
      </c>
    </row>
    <row r="36" spans="1:10" ht="30" customHeight="1" x14ac:dyDescent="0.25">
      <c r="A36" s="5">
        <v>5</v>
      </c>
      <c r="B36" s="1095" t="s">
        <v>1073</v>
      </c>
      <c r="C36" s="1095"/>
      <c r="D36" s="1095"/>
      <c r="E36" s="4" t="s">
        <v>346</v>
      </c>
      <c r="F36" s="24">
        <v>0.18</v>
      </c>
      <c r="G36" s="40">
        <v>1155</v>
      </c>
      <c r="H36" s="40">
        <v>1130</v>
      </c>
      <c r="I36" s="40">
        <v>1105</v>
      </c>
      <c r="J36" s="2" t="s">
        <v>427</v>
      </c>
    </row>
    <row r="37" spans="1:10" ht="60" customHeight="1" x14ac:dyDescent="0.25">
      <c r="A37" s="5">
        <v>6</v>
      </c>
      <c r="B37" s="1095" t="s">
        <v>1078</v>
      </c>
      <c r="C37" s="1095"/>
      <c r="D37" s="1095"/>
      <c r="E37" s="4" t="s">
        <v>346</v>
      </c>
      <c r="F37" s="24">
        <v>0.18</v>
      </c>
      <c r="G37" s="40">
        <v>2805</v>
      </c>
      <c r="H37" s="40">
        <v>2745</v>
      </c>
      <c r="I37" s="40">
        <v>2680</v>
      </c>
      <c r="J37" s="2" t="s">
        <v>427</v>
      </c>
    </row>
    <row r="38" spans="1:10" ht="60" customHeight="1" x14ac:dyDescent="0.25">
      <c r="A38" s="5">
        <v>7</v>
      </c>
      <c r="B38" s="1095" t="s">
        <v>1079</v>
      </c>
      <c r="C38" s="1095"/>
      <c r="D38" s="1095"/>
      <c r="E38" s="4" t="s">
        <v>346</v>
      </c>
      <c r="F38" s="24">
        <v>0.18</v>
      </c>
      <c r="G38" s="40">
        <v>2225</v>
      </c>
      <c r="H38" s="40">
        <v>2179</v>
      </c>
      <c r="I38" s="40">
        <v>2130</v>
      </c>
      <c r="J38" s="2" t="s">
        <v>427</v>
      </c>
    </row>
    <row r="40" spans="1:10" x14ac:dyDescent="0.25">
      <c r="A40" t="s">
        <v>5</v>
      </c>
    </row>
  </sheetData>
  <mergeCells count="39">
    <mergeCell ref="B6:D6"/>
    <mergeCell ref="B7:D7"/>
    <mergeCell ref="B16:D16"/>
    <mergeCell ref="I1:J1"/>
    <mergeCell ref="I2:J2"/>
    <mergeCell ref="I3:J3"/>
    <mergeCell ref="B15:D15"/>
    <mergeCell ref="A5:J5"/>
    <mergeCell ref="B1:D4"/>
    <mergeCell ref="E1:H4"/>
    <mergeCell ref="B20:D20"/>
    <mergeCell ref="A12:J12"/>
    <mergeCell ref="B11:D11"/>
    <mergeCell ref="B10:D10"/>
    <mergeCell ref="B8:D8"/>
    <mergeCell ref="B9:D9"/>
    <mergeCell ref="B19:D19"/>
    <mergeCell ref="B18:D18"/>
    <mergeCell ref="B13:D13"/>
    <mergeCell ref="B14:D14"/>
    <mergeCell ref="B17:D17"/>
    <mergeCell ref="B27:D27"/>
    <mergeCell ref="B28:D28"/>
    <mergeCell ref="B25:D25"/>
    <mergeCell ref="B26:D26"/>
    <mergeCell ref="B21:D21"/>
    <mergeCell ref="B22:D22"/>
    <mergeCell ref="B23:D23"/>
    <mergeCell ref="B24:D24"/>
    <mergeCell ref="B29:D29"/>
    <mergeCell ref="A30:J30"/>
    <mergeCell ref="B31:D31"/>
    <mergeCell ref="B32:D32"/>
    <mergeCell ref="B33:D33"/>
    <mergeCell ref="B34:D34"/>
    <mergeCell ref="B35:D35"/>
    <mergeCell ref="B36:D36"/>
    <mergeCell ref="B37:D37"/>
    <mergeCell ref="B38:D38"/>
  </mergeCells>
  <hyperlinks>
    <hyperlink ref="I3" r:id="rId1"/>
  </hyperlinks>
  <pageMargins left="0.7" right="0.7" top="0.75" bottom="0.75" header="0.3" footer="0.3"/>
  <pageSetup paperSize="9" orientation="landscape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5"/>
  <sheetViews>
    <sheetView tabSelected="1" zoomScaleNormal="100" workbookViewId="0">
      <pane ySplit="4" topLeftCell="A5" activePane="bottomLeft" state="frozen"/>
      <selection pane="bottomLeft" activeCell="N10" sqref="N10"/>
    </sheetView>
  </sheetViews>
  <sheetFormatPr defaultRowHeight="15" x14ac:dyDescent="0.25"/>
  <cols>
    <col min="1" max="1" width="11.7109375" customWidth="1"/>
    <col min="2" max="2" width="11.28515625" customWidth="1"/>
    <col min="3" max="3" width="39.5703125" customWidth="1"/>
    <col min="4" max="4" width="4.28515625" customWidth="1"/>
    <col min="5" max="5" width="5" customWidth="1"/>
    <col min="6" max="6" width="13.7109375" customWidth="1"/>
    <col min="7" max="7" width="5.140625" customWidth="1"/>
    <col min="8" max="8" width="12.140625" style="31" customWidth="1"/>
    <col min="9" max="9" width="14.85546875" style="31" customWidth="1"/>
    <col min="10" max="10" width="10.140625" style="31" customWidth="1"/>
  </cols>
  <sheetData>
    <row r="1" spans="1:11" ht="12.75" customHeight="1" x14ac:dyDescent="0.25">
      <c r="A1" s="1158"/>
      <c r="B1" s="1081"/>
      <c r="C1" s="1155" t="s">
        <v>2035</v>
      </c>
      <c r="D1" s="1155"/>
      <c r="E1" s="1155"/>
      <c r="F1" s="1155"/>
      <c r="G1" s="1155"/>
      <c r="H1" s="1155"/>
      <c r="I1" s="1149" t="s">
        <v>1</v>
      </c>
      <c r="J1" s="1150"/>
    </row>
    <row r="2" spans="1:11" ht="12.75" customHeight="1" x14ac:dyDescent="0.25">
      <c r="A2" s="1159"/>
      <c r="B2" s="1082"/>
      <c r="C2" s="1156"/>
      <c r="D2" s="1156"/>
      <c r="E2" s="1156"/>
      <c r="F2" s="1156"/>
      <c r="G2" s="1156"/>
      <c r="H2" s="1156"/>
      <c r="I2" s="1151" t="s">
        <v>0</v>
      </c>
      <c r="J2" s="1152"/>
    </row>
    <row r="3" spans="1:11" ht="12.75" customHeight="1" x14ac:dyDescent="0.25">
      <c r="A3" s="1159"/>
      <c r="B3" s="1082"/>
      <c r="C3" s="1156"/>
      <c r="D3" s="1156"/>
      <c r="E3" s="1156"/>
      <c r="F3" s="1156"/>
      <c r="G3" s="1156"/>
      <c r="H3" s="1156"/>
      <c r="I3" s="1153" t="s">
        <v>2</v>
      </c>
      <c r="J3" s="1154"/>
    </row>
    <row r="4" spans="1:11" ht="23.25" customHeight="1" thickBot="1" x14ac:dyDescent="0.3">
      <c r="A4" s="1160"/>
      <c r="B4" s="1083"/>
      <c r="C4" s="1157"/>
      <c r="D4" s="1157"/>
      <c r="E4" s="1157"/>
      <c r="F4" s="1157"/>
      <c r="G4" s="1157"/>
      <c r="H4" s="1157"/>
      <c r="I4" s="152"/>
      <c r="J4" s="153"/>
    </row>
    <row r="5" spans="1:11" x14ac:dyDescent="0.25">
      <c r="A5" s="990"/>
      <c r="B5" s="1024"/>
      <c r="C5" s="1024"/>
      <c r="D5" s="1024"/>
      <c r="E5" s="1024"/>
      <c r="F5" s="1024"/>
      <c r="G5" s="1024"/>
      <c r="H5" s="1024"/>
      <c r="I5" s="1024"/>
      <c r="J5" s="1025"/>
    </row>
    <row r="6" spans="1:11" ht="75" x14ac:dyDescent="0.25">
      <c r="A6" s="1053" t="s">
        <v>370</v>
      </c>
      <c r="B6" s="16" t="s">
        <v>409</v>
      </c>
      <c r="C6" s="1053" t="s">
        <v>408</v>
      </c>
      <c r="D6" s="1140" t="s">
        <v>407</v>
      </c>
      <c r="E6" s="1140"/>
      <c r="F6" s="15" t="s">
        <v>852</v>
      </c>
      <c r="G6" s="15" t="s">
        <v>410</v>
      </c>
      <c r="H6" s="30" t="s">
        <v>1022</v>
      </c>
      <c r="I6" s="30" t="s">
        <v>1692</v>
      </c>
      <c r="J6" s="30" t="s">
        <v>848</v>
      </c>
      <c r="K6" s="25"/>
    </row>
    <row r="7" spans="1:11" ht="45" customHeight="1" x14ac:dyDescent="0.25">
      <c r="A7" s="154">
        <v>10017</v>
      </c>
      <c r="B7" s="155" t="s">
        <v>851</v>
      </c>
      <c r="C7" s="156" t="s">
        <v>847</v>
      </c>
      <c r="D7" s="1141" t="s">
        <v>849</v>
      </c>
      <c r="E7" s="1142"/>
      <c r="F7" s="157">
        <v>6</v>
      </c>
      <c r="G7" s="158">
        <v>0.1</v>
      </c>
      <c r="H7" s="53">
        <v>1310</v>
      </c>
      <c r="I7" s="53">
        <v>1180</v>
      </c>
      <c r="J7" s="306" t="s">
        <v>427</v>
      </c>
    </row>
    <row r="8" spans="1:11" ht="45" customHeight="1" x14ac:dyDescent="0.25">
      <c r="A8" s="48">
        <v>14622</v>
      </c>
      <c r="B8" s="49" t="s">
        <v>851</v>
      </c>
      <c r="C8" s="50" t="s">
        <v>903</v>
      </c>
      <c r="D8" s="1136" t="s">
        <v>1017</v>
      </c>
      <c r="E8" s="1137"/>
      <c r="F8" s="150">
        <v>6</v>
      </c>
      <c r="G8" s="51">
        <v>0.1</v>
      </c>
      <c r="H8" s="52">
        <v>1310</v>
      </c>
      <c r="I8" s="52">
        <v>1180</v>
      </c>
      <c r="J8" s="307" t="s">
        <v>427</v>
      </c>
    </row>
    <row r="9" spans="1:11" ht="33.75" customHeight="1" x14ac:dyDescent="0.25">
      <c r="A9" s="48">
        <v>10029</v>
      </c>
      <c r="B9" s="49" t="s">
        <v>850</v>
      </c>
      <c r="C9" s="50" t="s">
        <v>905</v>
      </c>
      <c r="D9" s="1136" t="s">
        <v>904</v>
      </c>
      <c r="E9" s="1137"/>
      <c r="F9" s="151">
        <v>8</v>
      </c>
      <c r="G9" s="51">
        <v>0.1</v>
      </c>
      <c r="H9" s="52">
        <v>1450</v>
      </c>
      <c r="I9" s="52">
        <v>1300</v>
      </c>
      <c r="J9" s="307" t="s">
        <v>427</v>
      </c>
    </row>
    <row r="10" spans="1:11" ht="33.75" customHeight="1" x14ac:dyDescent="0.25">
      <c r="A10" s="48">
        <v>10030</v>
      </c>
      <c r="B10" s="49" t="s">
        <v>850</v>
      </c>
      <c r="C10" s="50" t="s">
        <v>846</v>
      </c>
      <c r="D10" s="1136" t="s">
        <v>845</v>
      </c>
      <c r="E10" s="1137"/>
      <c r="F10" s="151">
        <v>8</v>
      </c>
      <c r="G10" s="51">
        <v>0.1</v>
      </c>
      <c r="H10" s="52">
        <v>1450</v>
      </c>
      <c r="I10" s="52">
        <v>1300</v>
      </c>
      <c r="J10" s="307" t="s">
        <v>427</v>
      </c>
    </row>
    <row r="11" spans="1:11" ht="33.75" customHeight="1" x14ac:dyDescent="0.25">
      <c r="A11" s="48">
        <v>10744</v>
      </c>
      <c r="B11" s="49" t="s">
        <v>850</v>
      </c>
      <c r="C11" s="50" t="s">
        <v>846</v>
      </c>
      <c r="D11" s="1136" t="s">
        <v>828</v>
      </c>
      <c r="E11" s="1137"/>
      <c r="F11" s="151">
        <v>8</v>
      </c>
      <c r="G11" s="51">
        <v>0.1</v>
      </c>
      <c r="H11" s="52">
        <v>1450</v>
      </c>
      <c r="I11" s="52">
        <v>1300</v>
      </c>
      <c r="J11" s="307" t="s">
        <v>427</v>
      </c>
    </row>
    <row r="12" spans="1:11" ht="60.75" customHeight="1" x14ac:dyDescent="0.25">
      <c r="A12" s="1145" t="s">
        <v>1389</v>
      </c>
      <c r="B12" s="1146"/>
      <c r="C12" s="1146"/>
      <c r="D12" s="1146"/>
      <c r="E12" s="1146"/>
      <c r="F12" s="1146"/>
      <c r="G12" s="1146"/>
      <c r="H12" s="1146"/>
      <c r="I12" s="1146"/>
      <c r="J12" s="1146"/>
    </row>
    <row r="13" spans="1:11" ht="76.5" customHeight="1" x14ac:dyDescent="0.25">
      <c r="A13" s="1053" t="s">
        <v>370</v>
      </c>
      <c r="B13" s="16" t="s">
        <v>409</v>
      </c>
      <c r="C13" s="1053" t="s">
        <v>408</v>
      </c>
      <c r="D13" s="1147" t="s">
        <v>407</v>
      </c>
      <c r="E13" s="1148"/>
      <c r="F13" s="15" t="s">
        <v>820</v>
      </c>
      <c r="G13" s="15" t="s">
        <v>410</v>
      </c>
      <c r="H13" s="1054" t="s">
        <v>1587</v>
      </c>
      <c r="I13" s="1054" t="s">
        <v>1586</v>
      </c>
      <c r="J13" s="30" t="s">
        <v>1588</v>
      </c>
    </row>
    <row r="14" spans="1:11" ht="60" x14ac:dyDescent="0.25">
      <c r="A14" s="1049">
        <v>14709</v>
      </c>
      <c r="B14" s="32" t="s">
        <v>821</v>
      </c>
      <c r="C14" s="14" t="s">
        <v>839</v>
      </c>
      <c r="D14" s="1143" t="s">
        <v>822</v>
      </c>
      <c r="E14" s="1144"/>
      <c r="F14" s="1049" t="s">
        <v>823</v>
      </c>
      <c r="G14" s="22">
        <v>0.1</v>
      </c>
      <c r="H14" s="33">
        <v>6</v>
      </c>
      <c r="I14" s="33">
        <v>5.75</v>
      </c>
      <c r="J14" s="33">
        <v>5.5</v>
      </c>
    </row>
    <row r="15" spans="1:11" ht="124.5" customHeight="1" x14ac:dyDescent="0.25">
      <c r="A15" s="1049">
        <v>14710</v>
      </c>
      <c r="B15" s="32" t="s">
        <v>833</v>
      </c>
      <c r="C15" s="14" t="s">
        <v>840</v>
      </c>
      <c r="D15" s="1143" t="s">
        <v>822</v>
      </c>
      <c r="E15" s="1144"/>
      <c r="F15" s="1049" t="s">
        <v>825</v>
      </c>
      <c r="G15" s="22">
        <v>0.1</v>
      </c>
      <c r="H15" s="33">
        <v>6</v>
      </c>
      <c r="I15" s="33">
        <v>5.75</v>
      </c>
      <c r="J15" s="33">
        <v>5.5</v>
      </c>
    </row>
    <row r="16" spans="1:11" ht="75" x14ac:dyDescent="0.25">
      <c r="A16" s="1049">
        <v>11310</v>
      </c>
      <c r="B16" s="32" t="s">
        <v>821</v>
      </c>
      <c r="C16" s="14" t="s">
        <v>841</v>
      </c>
      <c r="D16" s="1143" t="s">
        <v>822</v>
      </c>
      <c r="E16" s="1144"/>
      <c r="F16" s="1049" t="s">
        <v>832</v>
      </c>
      <c r="G16" s="22">
        <v>0.1</v>
      </c>
      <c r="H16" s="33">
        <v>6</v>
      </c>
      <c r="I16" s="33">
        <v>5.75</v>
      </c>
      <c r="J16" s="33">
        <v>5.5</v>
      </c>
    </row>
    <row r="17" spans="1:10" ht="75" x14ac:dyDescent="0.25">
      <c r="A17" s="1049">
        <v>11312</v>
      </c>
      <c r="B17" s="32" t="s">
        <v>821</v>
      </c>
      <c r="C17" s="14" t="s">
        <v>841</v>
      </c>
      <c r="D17" s="1143" t="s">
        <v>824</v>
      </c>
      <c r="E17" s="1144"/>
      <c r="F17" s="1049" t="s">
        <v>832</v>
      </c>
      <c r="G17" s="22">
        <v>0.1</v>
      </c>
      <c r="H17" s="33">
        <v>5.75</v>
      </c>
      <c r="I17" s="33">
        <v>5.5</v>
      </c>
      <c r="J17" s="33">
        <v>5.25</v>
      </c>
    </row>
    <row r="18" spans="1:10" ht="90" x14ac:dyDescent="0.25">
      <c r="A18" s="1049">
        <v>13633</v>
      </c>
      <c r="B18" s="32" t="s">
        <v>821</v>
      </c>
      <c r="C18" s="14" t="s">
        <v>842</v>
      </c>
      <c r="D18" s="1143" t="s">
        <v>824</v>
      </c>
      <c r="E18" s="1144"/>
      <c r="F18" s="1049" t="s">
        <v>1020</v>
      </c>
      <c r="G18" s="22">
        <v>0.1</v>
      </c>
      <c r="H18" s="33">
        <v>5.75</v>
      </c>
      <c r="I18" s="33">
        <v>5.5</v>
      </c>
      <c r="J18" s="33">
        <v>5.25</v>
      </c>
    </row>
    <row r="19" spans="1:10" ht="90" x14ac:dyDescent="0.25">
      <c r="A19" s="1049">
        <v>14652</v>
      </c>
      <c r="B19" s="32" t="s">
        <v>821</v>
      </c>
      <c r="C19" s="14" t="s">
        <v>843</v>
      </c>
      <c r="D19" s="1143" t="s">
        <v>824</v>
      </c>
      <c r="E19" s="1144"/>
      <c r="F19" s="1049" t="s">
        <v>825</v>
      </c>
      <c r="G19" s="22">
        <v>0.1</v>
      </c>
      <c r="H19" s="33">
        <v>5.75</v>
      </c>
      <c r="I19" s="33">
        <v>5.5</v>
      </c>
      <c r="J19" s="33">
        <v>5.25</v>
      </c>
    </row>
    <row r="20" spans="1:10" ht="60" x14ac:dyDescent="0.25">
      <c r="A20" s="1049">
        <v>13628</v>
      </c>
      <c r="B20" s="32" t="s">
        <v>821</v>
      </c>
      <c r="C20" s="14" t="s">
        <v>844</v>
      </c>
      <c r="D20" s="1143" t="s">
        <v>824</v>
      </c>
      <c r="E20" s="1144"/>
      <c r="F20" s="1049" t="s">
        <v>1020</v>
      </c>
      <c r="G20" s="22">
        <v>0.1</v>
      </c>
      <c r="H20" s="33">
        <v>5.75</v>
      </c>
      <c r="I20" s="33">
        <v>5.5</v>
      </c>
      <c r="J20" s="33">
        <v>5.25</v>
      </c>
    </row>
    <row r="21" spans="1:10" ht="75" x14ac:dyDescent="0.25">
      <c r="A21" s="1050">
        <v>14654</v>
      </c>
      <c r="B21" s="1051" t="s">
        <v>821</v>
      </c>
      <c r="C21" s="1055" t="s">
        <v>2049</v>
      </c>
      <c r="D21" s="1163" t="s">
        <v>824</v>
      </c>
      <c r="E21" s="1164"/>
      <c r="F21" s="1050" t="s">
        <v>834</v>
      </c>
      <c r="G21" s="1056">
        <v>0.1</v>
      </c>
      <c r="H21" s="160">
        <v>5.75</v>
      </c>
      <c r="I21" s="161">
        <v>5.5</v>
      </c>
      <c r="J21" s="160">
        <v>5.25</v>
      </c>
    </row>
    <row r="22" spans="1:10" ht="60" x14ac:dyDescent="0.25">
      <c r="A22" s="1049">
        <v>14648</v>
      </c>
      <c r="B22" s="32" t="s">
        <v>821</v>
      </c>
      <c r="C22" s="14" t="s">
        <v>844</v>
      </c>
      <c r="D22" s="1143" t="s">
        <v>826</v>
      </c>
      <c r="E22" s="1144"/>
      <c r="F22" s="1049" t="s">
        <v>1019</v>
      </c>
      <c r="G22" s="22">
        <v>0.1</v>
      </c>
      <c r="H22" s="33">
        <v>5.75</v>
      </c>
      <c r="I22" s="33">
        <v>5.5</v>
      </c>
      <c r="J22" s="53">
        <v>5.25</v>
      </c>
    </row>
    <row r="23" spans="1:10" ht="60" x14ac:dyDescent="0.25">
      <c r="A23" s="1049">
        <v>14649</v>
      </c>
      <c r="B23" s="32" t="s">
        <v>821</v>
      </c>
      <c r="C23" s="14" t="s">
        <v>844</v>
      </c>
      <c r="D23" s="1143" t="s">
        <v>827</v>
      </c>
      <c r="E23" s="1144"/>
      <c r="F23" s="1049" t="s">
        <v>1019</v>
      </c>
      <c r="G23" s="22">
        <v>0.1</v>
      </c>
      <c r="H23" s="33">
        <v>5.75</v>
      </c>
      <c r="I23" s="33">
        <v>5.5</v>
      </c>
      <c r="J23" s="33">
        <v>5.25</v>
      </c>
    </row>
    <row r="24" spans="1:10" ht="75" x14ac:dyDescent="0.25">
      <c r="A24" s="48">
        <v>11322</v>
      </c>
      <c r="B24" s="49" t="s">
        <v>821</v>
      </c>
      <c r="C24" s="50" t="s">
        <v>1043</v>
      </c>
      <c r="D24" s="1138" t="s">
        <v>906</v>
      </c>
      <c r="E24" s="1139"/>
      <c r="F24" s="48" t="s">
        <v>907</v>
      </c>
      <c r="G24" s="51">
        <v>0.1</v>
      </c>
      <c r="H24" s="52">
        <v>5.75</v>
      </c>
      <c r="I24" s="52">
        <v>5.5</v>
      </c>
      <c r="J24" s="52">
        <v>5.25</v>
      </c>
    </row>
    <row r="25" spans="1:10" ht="60" x14ac:dyDescent="0.25">
      <c r="A25" s="1049">
        <v>15004</v>
      </c>
      <c r="B25" s="32" t="s">
        <v>821</v>
      </c>
      <c r="C25" s="14" t="s">
        <v>844</v>
      </c>
      <c r="D25" s="1143" t="s">
        <v>828</v>
      </c>
      <c r="E25" s="1144"/>
      <c r="F25" s="1049" t="s">
        <v>1168</v>
      </c>
      <c r="G25" s="22">
        <v>0.1</v>
      </c>
      <c r="H25" s="33">
        <v>5.75</v>
      </c>
      <c r="I25" s="33">
        <v>5.5</v>
      </c>
      <c r="J25" s="33">
        <v>5.25</v>
      </c>
    </row>
    <row r="26" spans="1:10" ht="60" x14ac:dyDescent="0.25">
      <c r="A26" s="1052">
        <v>16115</v>
      </c>
      <c r="B26" s="1051" t="s">
        <v>821</v>
      </c>
      <c r="C26" s="1055" t="s">
        <v>844</v>
      </c>
      <c r="D26" s="1161" t="s">
        <v>908</v>
      </c>
      <c r="E26" s="1162"/>
      <c r="F26" s="1055" t="s">
        <v>1018</v>
      </c>
      <c r="G26" s="1057">
        <v>0.1</v>
      </c>
      <c r="H26" s="1058">
        <v>4.5</v>
      </c>
      <c r="I26" s="1058">
        <v>4.25</v>
      </c>
      <c r="J26" s="1058">
        <v>4</v>
      </c>
    </row>
    <row r="27" spans="1:10" ht="105" x14ac:dyDescent="0.25">
      <c r="A27" s="1049">
        <v>15395</v>
      </c>
      <c r="B27" s="32" t="s">
        <v>829</v>
      </c>
      <c r="C27" s="14" t="s">
        <v>838</v>
      </c>
      <c r="D27" s="1114" t="s">
        <v>830</v>
      </c>
      <c r="E27" s="1114"/>
      <c r="F27" s="1049" t="s">
        <v>831</v>
      </c>
      <c r="G27" s="22">
        <v>0.1</v>
      </c>
      <c r="H27" s="33">
        <v>3.5</v>
      </c>
      <c r="I27" s="33">
        <v>3.25</v>
      </c>
      <c r="J27" s="33">
        <v>2.75</v>
      </c>
    </row>
    <row r="28" spans="1:10" ht="60" x14ac:dyDescent="0.25">
      <c r="A28" s="1061">
        <v>14999</v>
      </c>
      <c r="B28" s="32" t="s">
        <v>821</v>
      </c>
      <c r="C28" s="14" t="s">
        <v>2047</v>
      </c>
      <c r="D28" s="1114" t="s">
        <v>908</v>
      </c>
      <c r="E28" s="1114"/>
      <c r="F28" s="1061"/>
      <c r="G28" s="22">
        <v>0.1</v>
      </c>
      <c r="H28" s="33">
        <v>6.75</v>
      </c>
      <c r="I28" s="33">
        <v>6.5</v>
      </c>
      <c r="J28" s="33">
        <v>6.25</v>
      </c>
    </row>
    <row r="29" spans="1:10" ht="60" x14ac:dyDescent="0.25">
      <c r="A29" s="1061">
        <v>15980</v>
      </c>
      <c r="B29" s="32" t="s">
        <v>821</v>
      </c>
      <c r="C29" s="14" t="s">
        <v>839</v>
      </c>
      <c r="D29" s="1114" t="s">
        <v>822</v>
      </c>
      <c r="E29" s="1114"/>
      <c r="F29" s="1061"/>
      <c r="G29" s="22">
        <v>0.1</v>
      </c>
      <c r="H29" s="33">
        <v>6.75</v>
      </c>
      <c r="I29" s="33">
        <v>6.5</v>
      </c>
      <c r="J29" s="33">
        <v>6.25</v>
      </c>
    </row>
    <row r="30" spans="1:10" ht="90" x14ac:dyDescent="0.25">
      <c r="A30" s="1061">
        <v>15778</v>
      </c>
      <c r="B30" s="32" t="s">
        <v>833</v>
      </c>
      <c r="C30" s="14" t="s">
        <v>842</v>
      </c>
      <c r="D30" s="1114" t="s">
        <v>822</v>
      </c>
      <c r="E30" s="1114"/>
      <c r="F30" s="1061"/>
      <c r="G30" s="22">
        <v>0.1</v>
      </c>
      <c r="H30" s="33">
        <v>7</v>
      </c>
      <c r="I30" s="33">
        <v>6.75</v>
      </c>
      <c r="J30" s="33">
        <v>6.5</v>
      </c>
    </row>
    <row r="31" spans="1:10" ht="90" x14ac:dyDescent="0.25">
      <c r="A31" s="1061">
        <v>16003</v>
      </c>
      <c r="B31" s="32" t="s">
        <v>2048</v>
      </c>
      <c r="C31" s="14" t="s">
        <v>842</v>
      </c>
      <c r="D31" s="1114" t="s">
        <v>822</v>
      </c>
      <c r="E31" s="1114"/>
      <c r="F31" s="1061"/>
      <c r="G31" s="22">
        <v>0.1</v>
      </c>
      <c r="H31" s="33">
        <v>7</v>
      </c>
      <c r="I31" s="33">
        <v>6.75</v>
      </c>
      <c r="J31" s="33">
        <v>6.5</v>
      </c>
    </row>
    <row r="32" spans="1:10" ht="90.75" thickBot="1" x14ac:dyDescent="0.3">
      <c r="A32" s="1061">
        <v>15843</v>
      </c>
      <c r="B32" s="32" t="s">
        <v>821</v>
      </c>
      <c r="C32" s="14" t="s">
        <v>2050</v>
      </c>
      <c r="D32" s="1114" t="s">
        <v>824</v>
      </c>
      <c r="E32" s="1114"/>
      <c r="F32" s="1061"/>
      <c r="G32" s="22">
        <v>0.1</v>
      </c>
      <c r="H32" s="33">
        <v>6.75</v>
      </c>
      <c r="I32" s="33">
        <v>6.5</v>
      </c>
      <c r="J32" s="33">
        <v>6.25</v>
      </c>
    </row>
    <row r="33" spans="1:10" ht="16.5" thickBot="1" x14ac:dyDescent="0.3">
      <c r="A33" s="1118" t="s">
        <v>1596</v>
      </c>
      <c r="B33" s="1119"/>
      <c r="C33" s="1119"/>
      <c r="D33" s="1119"/>
      <c r="E33" s="1119"/>
      <c r="F33" s="1119"/>
      <c r="G33" s="1119"/>
      <c r="H33" s="1119"/>
      <c r="I33" s="1119"/>
      <c r="J33" s="1120"/>
    </row>
    <row r="34" spans="1:10" ht="30.75" thickBot="1" x14ac:dyDescent="0.3">
      <c r="A34" s="1038" t="s">
        <v>370</v>
      </c>
      <c r="B34" s="1121" t="s">
        <v>1579</v>
      </c>
      <c r="C34" s="1122"/>
      <c r="D34" s="1122"/>
      <c r="E34" s="1122"/>
      <c r="F34" s="1122"/>
      <c r="G34" s="1122"/>
      <c r="H34" s="1122"/>
      <c r="I34" s="1123"/>
      <c r="J34" s="1039" t="s">
        <v>2029</v>
      </c>
    </row>
    <row r="35" spans="1:10" x14ac:dyDescent="0.25">
      <c r="A35" s="1040">
        <v>2.4000699999999999</v>
      </c>
      <c r="B35" s="1133" t="s">
        <v>1580</v>
      </c>
      <c r="C35" s="1134"/>
      <c r="D35" s="1134"/>
      <c r="E35" s="1134"/>
      <c r="F35" s="1134"/>
      <c r="G35" s="1134"/>
      <c r="H35" s="1134"/>
      <c r="I35" s="1135"/>
      <c r="J35" s="1041">
        <f>154</f>
        <v>154</v>
      </c>
    </row>
    <row r="36" spans="1:10" x14ac:dyDescent="0.25">
      <c r="A36" s="1026">
        <v>2.4000949999999999</v>
      </c>
      <c r="B36" s="1130" t="s">
        <v>1589</v>
      </c>
      <c r="C36" s="1131"/>
      <c r="D36" s="1131"/>
      <c r="E36" s="1131"/>
      <c r="F36" s="1131"/>
      <c r="G36" s="1131"/>
      <c r="H36" s="1131"/>
      <c r="I36" s="1132"/>
      <c r="J36" s="1027">
        <f>255.2</f>
        <v>255.2</v>
      </c>
    </row>
    <row r="37" spans="1:10" x14ac:dyDescent="0.25">
      <c r="A37" s="1026" t="s">
        <v>1578</v>
      </c>
      <c r="B37" s="1130" t="s">
        <v>1581</v>
      </c>
      <c r="C37" s="1131"/>
      <c r="D37" s="1131"/>
      <c r="E37" s="1131"/>
      <c r="F37" s="1131"/>
      <c r="G37" s="1131"/>
      <c r="H37" s="1131"/>
      <c r="I37" s="1132"/>
      <c r="J37" s="1027">
        <f>308</f>
        <v>308</v>
      </c>
    </row>
    <row r="38" spans="1:10" x14ac:dyDescent="0.25">
      <c r="A38" s="1026">
        <v>2.4001109999999999</v>
      </c>
      <c r="B38" s="1130" t="s">
        <v>1582</v>
      </c>
      <c r="C38" s="1131"/>
      <c r="D38" s="1131"/>
      <c r="E38" s="1131"/>
      <c r="F38" s="1131"/>
      <c r="G38" s="1131"/>
      <c r="H38" s="1131"/>
      <c r="I38" s="1132"/>
      <c r="J38" s="1027">
        <f>154</f>
        <v>154</v>
      </c>
    </row>
    <row r="39" spans="1:10" x14ac:dyDescent="0.25">
      <c r="A39" s="1028">
        <v>2.400112</v>
      </c>
      <c r="B39" s="1130" t="s">
        <v>1583</v>
      </c>
      <c r="C39" s="1131"/>
      <c r="D39" s="1131"/>
      <c r="E39" s="1131"/>
      <c r="F39" s="1131"/>
      <c r="G39" s="1131"/>
      <c r="H39" s="1131"/>
      <c r="I39" s="1132"/>
      <c r="J39" s="1027">
        <f>228.8</f>
        <v>228.8</v>
      </c>
    </row>
    <row r="40" spans="1:10" x14ac:dyDescent="0.25">
      <c r="A40" s="1028">
        <v>2.4001030000000001</v>
      </c>
      <c r="B40" s="1130" t="s">
        <v>1584</v>
      </c>
      <c r="C40" s="1131"/>
      <c r="D40" s="1131"/>
      <c r="E40" s="1131"/>
      <c r="F40" s="1131"/>
      <c r="G40" s="1131"/>
      <c r="H40" s="1131"/>
      <c r="I40" s="1132"/>
      <c r="J40" s="1027">
        <f>220</f>
        <v>220</v>
      </c>
    </row>
    <row r="41" spans="1:10" x14ac:dyDescent="0.25">
      <c r="A41" s="1028">
        <v>2.400102</v>
      </c>
      <c r="B41" s="1130" t="s">
        <v>1585</v>
      </c>
      <c r="C41" s="1131"/>
      <c r="D41" s="1131"/>
      <c r="E41" s="1131"/>
      <c r="F41" s="1131"/>
      <c r="G41" s="1131"/>
      <c r="H41" s="1131"/>
      <c r="I41" s="1132"/>
      <c r="J41" s="1027">
        <f>281.6</f>
        <v>281.60000000000002</v>
      </c>
    </row>
    <row r="42" spans="1:10" x14ac:dyDescent="0.25">
      <c r="A42" s="1028">
        <v>2.000041</v>
      </c>
      <c r="B42" s="1124" t="s">
        <v>2031</v>
      </c>
      <c r="C42" s="1125"/>
      <c r="D42" s="1125"/>
      <c r="E42" s="1125"/>
      <c r="F42" s="1125"/>
      <c r="G42" s="1125"/>
      <c r="H42" s="1125"/>
      <c r="I42" s="1126"/>
      <c r="J42" s="1042">
        <v>79.8</v>
      </c>
    </row>
    <row r="43" spans="1:10" x14ac:dyDescent="0.25">
      <c r="A43" s="1028">
        <v>2.0000520000000002</v>
      </c>
      <c r="B43" s="1127" t="s">
        <v>2032</v>
      </c>
      <c r="C43" s="1128"/>
      <c r="D43" s="1128"/>
      <c r="E43" s="1128"/>
      <c r="F43" s="1128"/>
      <c r="G43" s="1128"/>
      <c r="H43" s="1128"/>
      <c r="I43" s="1129"/>
      <c r="J43" s="1042">
        <v>96.600000000000009</v>
      </c>
    </row>
    <row r="44" spans="1:10" x14ac:dyDescent="0.25">
      <c r="A44" s="1028">
        <v>2.1550319999999998</v>
      </c>
      <c r="B44" s="1127" t="s">
        <v>2033</v>
      </c>
      <c r="C44" s="1128"/>
      <c r="D44" s="1128"/>
      <c r="E44" s="1128"/>
      <c r="F44" s="1128"/>
      <c r="G44" s="1128"/>
      <c r="H44" s="1128"/>
      <c r="I44" s="1129"/>
      <c r="J44" s="1042">
        <v>42</v>
      </c>
    </row>
    <row r="45" spans="1:10" ht="15.75" thickBot="1" x14ac:dyDescent="0.3">
      <c r="A45" s="1029">
        <v>2.1550310000000001</v>
      </c>
      <c r="B45" s="1115" t="s">
        <v>2034</v>
      </c>
      <c r="C45" s="1116"/>
      <c r="D45" s="1116"/>
      <c r="E45" s="1116"/>
      <c r="F45" s="1116"/>
      <c r="G45" s="1116"/>
      <c r="H45" s="1116"/>
      <c r="I45" s="1117"/>
      <c r="J45" s="1043">
        <v>58.800000000000004</v>
      </c>
    </row>
  </sheetData>
  <mergeCells count="45">
    <mergeCell ref="D26:E26"/>
    <mergeCell ref="D21:E21"/>
    <mergeCell ref="D27:E27"/>
    <mergeCell ref="D16:E16"/>
    <mergeCell ref="D17:E17"/>
    <mergeCell ref="D22:E22"/>
    <mergeCell ref="D25:E25"/>
    <mergeCell ref="I1:J1"/>
    <mergeCell ref="I2:J2"/>
    <mergeCell ref="I3:J3"/>
    <mergeCell ref="C1:H4"/>
    <mergeCell ref="A1:B4"/>
    <mergeCell ref="D11:E11"/>
    <mergeCell ref="D24:E24"/>
    <mergeCell ref="D6:E6"/>
    <mergeCell ref="D7:E7"/>
    <mergeCell ref="D10:E10"/>
    <mergeCell ref="D8:E8"/>
    <mergeCell ref="D9:E9"/>
    <mergeCell ref="D23:E23"/>
    <mergeCell ref="A12:J12"/>
    <mergeCell ref="D13:E13"/>
    <mergeCell ref="D14:E14"/>
    <mergeCell ref="D20:E20"/>
    <mergeCell ref="D18:E18"/>
    <mergeCell ref="D19:E19"/>
    <mergeCell ref="D15:E15"/>
    <mergeCell ref="B45:I45"/>
    <mergeCell ref="A33:J33"/>
    <mergeCell ref="B34:I34"/>
    <mergeCell ref="B42:I42"/>
    <mergeCell ref="B43:I43"/>
    <mergeCell ref="B44:I44"/>
    <mergeCell ref="B38:I38"/>
    <mergeCell ref="B39:I39"/>
    <mergeCell ref="B40:I40"/>
    <mergeCell ref="B41:I41"/>
    <mergeCell ref="B35:I35"/>
    <mergeCell ref="B36:I36"/>
    <mergeCell ref="B37:I37"/>
    <mergeCell ref="D28:E28"/>
    <mergeCell ref="D29:E29"/>
    <mergeCell ref="D30:E30"/>
    <mergeCell ref="D31:E31"/>
    <mergeCell ref="D32:E32"/>
  </mergeCells>
  <hyperlinks>
    <hyperlink ref="I3" r:id="rId1"/>
  </hyperlinks>
  <pageMargins left="0.7" right="0.7" top="0.75" bottom="0.75" header="0.3" footer="0.3"/>
  <pageSetup paperSize="9" scale="65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7"/>
  <sheetViews>
    <sheetView workbookViewId="0">
      <pane ySplit="5" topLeftCell="A6" activePane="bottomLeft" state="frozen"/>
      <selection pane="bottomLeft" activeCell="F63" sqref="F63"/>
    </sheetView>
  </sheetViews>
  <sheetFormatPr defaultColWidth="8.85546875" defaultRowHeight="15" x14ac:dyDescent="0.25"/>
  <cols>
    <col min="1" max="1" width="21.5703125" style="12" customWidth="1"/>
    <col min="2" max="2" width="33.28515625" style="12" customWidth="1"/>
    <col min="3" max="3" width="9.140625" style="12" customWidth="1"/>
    <col min="4" max="4" width="13" style="12" customWidth="1"/>
    <col min="5" max="5" width="6.85546875" style="12" customWidth="1"/>
    <col min="6" max="6" width="13.28515625" style="983" customWidth="1"/>
    <col min="7" max="7" width="12.28515625" style="21" customWidth="1"/>
    <col min="8" max="8" width="11.5703125" style="21" customWidth="1"/>
    <col min="9" max="16384" width="8.85546875" style="12"/>
  </cols>
  <sheetData>
    <row r="1" spans="1:8" ht="12.75" customHeight="1" x14ac:dyDescent="0.25">
      <c r="A1" s="1189" t="s">
        <v>1860</v>
      </c>
      <c r="B1" s="1192" t="s">
        <v>1861</v>
      </c>
      <c r="C1" s="1192"/>
      <c r="D1" s="1192"/>
      <c r="E1" s="1192"/>
      <c r="F1" s="1192"/>
      <c r="G1" s="970" t="s">
        <v>1</v>
      </c>
      <c r="H1" s="971"/>
    </row>
    <row r="2" spans="1:8" ht="12.75" customHeight="1" x14ac:dyDescent="0.25">
      <c r="A2" s="1190"/>
      <c r="B2" s="1193"/>
      <c r="C2" s="1193"/>
      <c r="D2" s="1193"/>
      <c r="E2" s="1193"/>
      <c r="F2" s="1193"/>
      <c r="G2" s="972" t="s">
        <v>0</v>
      </c>
      <c r="H2" s="973"/>
    </row>
    <row r="3" spans="1:8" ht="15" customHeight="1" x14ac:dyDescent="0.25">
      <c r="A3" s="1190"/>
      <c r="B3" s="1193"/>
      <c r="C3" s="1193"/>
      <c r="D3" s="1193"/>
      <c r="E3" s="1193"/>
      <c r="F3" s="1193"/>
      <c r="G3" s="478" t="s">
        <v>2</v>
      </c>
      <c r="H3" s="479"/>
    </row>
    <row r="4" spans="1:8" ht="15" customHeight="1" thickBot="1" x14ac:dyDescent="0.3">
      <c r="A4" s="1191"/>
      <c r="B4" s="480"/>
      <c r="C4" s="480"/>
      <c r="D4" s="480"/>
      <c r="E4" s="480"/>
      <c r="F4" s="984" t="s">
        <v>1387</v>
      </c>
      <c r="G4" s="478"/>
      <c r="H4" s="479"/>
    </row>
    <row r="5" spans="1:8" ht="49.5" customHeight="1" thickBot="1" x14ac:dyDescent="0.3">
      <c r="A5" s="139" t="s">
        <v>3</v>
      </c>
      <c r="B5" s="137" t="s">
        <v>406</v>
      </c>
      <c r="C5" s="137" t="s">
        <v>405</v>
      </c>
      <c r="D5" s="137" t="s">
        <v>404</v>
      </c>
      <c r="E5" s="137" t="s">
        <v>410</v>
      </c>
      <c r="F5" s="140" t="s">
        <v>1712</v>
      </c>
      <c r="G5" s="1194" t="s">
        <v>1713</v>
      </c>
      <c r="H5" s="1195"/>
    </row>
    <row r="6" spans="1:8" ht="30" customHeight="1" x14ac:dyDescent="0.25">
      <c r="A6" s="1201" t="s">
        <v>403</v>
      </c>
      <c r="B6" s="1202"/>
      <c r="C6" s="1202"/>
      <c r="D6" s="1202"/>
      <c r="E6" s="1202"/>
      <c r="F6" s="1202"/>
      <c r="G6" s="1202"/>
      <c r="H6" s="1203"/>
    </row>
    <row r="7" spans="1:8" ht="28.5" customHeight="1" x14ac:dyDescent="0.25">
      <c r="A7" s="1183" t="s">
        <v>1097</v>
      </c>
      <c r="B7" s="1183" t="s">
        <v>1096</v>
      </c>
      <c r="C7" s="13" t="s">
        <v>378</v>
      </c>
      <c r="D7" s="13" t="s">
        <v>377</v>
      </c>
      <c r="E7" s="23">
        <v>0.1</v>
      </c>
      <c r="F7" s="974">
        <v>104.711985</v>
      </c>
      <c r="G7" s="1165">
        <v>102.89090700000001</v>
      </c>
      <c r="H7" s="1166"/>
    </row>
    <row r="8" spans="1:8" ht="28.5" customHeight="1" x14ac:dyDescent="0.25">
      <c r="A8" s="1184"/>
      <c r="B8" s="1184"/>
      <c r="C8" s="128" t="s">
        <v>382</v>
      </c>
      <c r="D8" s="128" t="s">
        <v>381</v>
      </c>
      <c r="E8" s="129">
        <v>0.1</v>
      </c>
      <c r="F8" s="975">
        <v>42.868665</v>
      </c>
      <c r="G8" s="1167">
        <v>42.123123</v>
      </c>
      <c r="H8" s="1168"/>
    </row>
    <row r="9" spans="1:8" ht="30" x14ac:dyDescent="0.25">
      <c r="A9" s="985" t="s">
        <v>2001</v>
      </c>
      <c r="B9" s="969" t="s">
        <v>1096</v>
      </c>
      <c r="C9" s="13" t="s">
        <v>378</v>
      </c>
      <c r="D9" s="13" t="s">
        <v>377</v>
      </c>
      <c r="E9" s="23">
        <v>0.1</v>
      </c>
      <c r="F9" s="974">
        <v>103.6035</v>
      </c>
      <c r="G9" s="1181">
        <v>101.80170000000001</v>
      </c>
      <c r="H9" s="1182">
        <v>101.80170000000001</v>
      </c>
    </row>
    <row r="10" spans="1:8" ht="28.5" customHeight="1" x14ac:dyDescent="0.25">
      <c r="A10" s="1183" t="s">
        <v>1098</v>
      </c>
      <c r="B10" s="1183" t="s">
        <v>1096</v>
      </c>
      <c r="C10" s="128" t="s">
        <v>384</v>
      </c>
      <c r="D10" s="128" t="s">
        <v>387</v>
      </c>
      <c r="E10" s="129">
        <v>0.1</v>
      </c>
      <c r="F10" s="975">
        <v>357.90300000000002</v>
      </c>
      <c r="G10" s="1167">
        <v>341.128242</v>
      </c>
      <c r="H10" s="1168"/>
    </row>
    <row r="11" spans="1:8" ht="28.5" customHeight="1" x14ac:dyDescent="0.25">
      <c r="A11" s="1198"/>
      <c r="B11" s="1199"/>
      <c r="C11" s="13" t="s">
        <v>378</v>
      </c>
      <c r="D11" s="13" t="s">
        <v>377</v>
      </c>
      <c r="E11" s="23">
        <v>0.1</v>
      </c>
      <c r="F11" s="974">
        <v>94.909500000000008</v>
      </c>
      <c r="G11" s="1165">
        <v>90.46113299999999</v>
      </c>
      <c r="H11" s="1166"/>
    </row>
    <row r="12" spans="1:8" ht="28.5" customHeight="1" x14ac:dyDescent="0.25">
      <c r="A12" s="1184"/>
      <c r="B12" s="1200"/>
      <c r="C12" s="128" t="s">
        <v>382</v>
      </c>
      <c r="D12" s="128" t="s">
        <v>381</v>
      </c>
      <c r="E12" s="129">
        <v>0.1</v>
      </c>
      <c r="F12" s="975">
        <v>39.122999999999998</v>
      </c>
      <c r="G12" s="1167">
        <v>37.289321999999999</v>
      </c>
      <c r="H12" s="1168"/>
    </row>
    <row r="13" spans="1:8" ht="28.5" customHeight="1" x14ac:dyDescent="0.25">
      <c r="A13" s="1173" t="s">
        <v>402</v>
      </c>
      <c r="B13" s="1174" t="s">
        <v>401</v>
      </c>
      <c r="C13" s="13" t="s">
        <v>384</v>
      </c>
      <c r="D13" s="13" t="s">
        <v>393</v>
      </c>
      <c r="E13" s="23">
        <v>0.1</v>
      </c>
      <c r="F13" s="974">
        <v>440.63365499999992</v>
      </c>
      <c r="G13" s="1165">
        <v>432.97046099999994</v>
      </c>
      <c r="H13" s="1166"/>
    </row>
    <row r="14" spans="1:8" ht="28.5" customHeight="1" x14ac:dyDescent="0.25">
      <c r="A14" s="1173"/>
      <c r="B14" s="1175"/>
      <c r="C14" s="128" t="s">
        <v>378</v>
      </c>
      <c r="D14" s="128" t="s">
        <v>377</v>
      </c>
      <c r="E14" s="129">
        <v>0.1</v>
      </c>
      <c r="F14" s="975">
        <v>115.956225</v>
      </c>
      <c r="G14" s="1167">
        <v>113.93959500000001</v>
      </c>
      <c r="H14" s="1168"/>
    </row>
    <row r="15" spans="1:8" ht="28.5" customHeight="1" x14ac:dyDescent="0.25">
      <c r="A15" s="1173"/>
      <c r="B15" s="1176"/>
      <c r="C15" s="13" t="s">
        <v>382</v>
      </c>
      <c r="D15" s="13" t="s">
        <v>381</v>
      </c>
      <c r="E15" s="23">
        <v>0.1</v>
      </c>
      <c r="F15" s="974">
        <v>47.085254999999997</v>
      </c>
      <c r="G15" s="1165">
        <v>46.266380999999996</v>
      </c>
      <c r="H15" s="1166"/>
    </row>
    <row r="16" spans="1:8" ht="28.5" customHeight="1" x14ac:dyDescent="0.25">
      <c r="A16" s="1173" t="s">
        <v>400</v>
      </c>
      <c r="B16" s="1174" t="s">
        <v>399</v>
      </c>
      <c r="C16" s="128" t="s">
        <v>384</v>
      </c>
      <c r="D16" s="128" t="s">
        <v>387</v>
      </c>
      <c r="E16" s="129">
        <v>0.1</v>
      </c>
      <c r="F16" s="975">
        <v>420.95623499999999</v>
      </c>
      <c r="G16" s="1167">
        <v>413.63525700000002</v>
      </c>
      <c r="H16" s="1168"/>
    </row>
    <row r="17" spans="1:18" ht="28.5" customHeight="1" x14ac:dyDescent="0.25">
      <c r="A17" s="1173"/>
      <c r="B17" s="1175"/>
      <c r="C17" s="13" t="s">
        <v>378</v>
      </c>
      <c r="D17" s="13" t="s">
        <v>377</v>
      </c>
      <c r="E17" s="23">
        <v>0.1</v>
      </c>
      <c r="F17" s="974">
        <v>111.73963499999999</v>
      </c>
      <c r="G17" s="1165">
        <v>109.79633699999999</v>
      </c>
      <c r="H17" s="1166"/>
    </row>
    <row r="18" spans="1:18" ht="28.5" customHeight="1" x14ac:dyDescent="0.25">
      <c r="A18" s="1173"/>
      <c r="B18" s="1176"/>
      <c r="C18" s="128" t="s">
        <v>382</v>
      </c>
      <c r="D18" s="128" t="s">
        <v>381</v>
      </c>
      <c r="E18" s="129">
        <v>0.1</v>
      </c>
      <c r="F18" s="975">
        <v>44.274194999999992</v>
      </c>
      <c r="G18" s="1167">
        <v>43.504208999999996</v>
      </c>
      <c r="H18" s="1168"/>
      <c r="Q18" s="1196"/>
      <c r="R18" s="1197"/>
    </row>
    <row r="19" spans="1:18" ht="28.5" customHeight="1" x14ac:dyDescent="0.25">
      <c r="A19" s="1173" t="s">
        <v>398</v>
      </c>
      <c r="B19" s="1174" t="s">
        <v>396</v>
      </c>
      <c r="C19" s="128" t="s">
        <v>384</v>
      </c>
      <c r="D19" s="128" t="s">
        <v>393</v>
      </c>
      <c r="E19" s="129">
        <v>0.1</v>
      </c>
      <c r="F19" s="975">
        <v>440.63365499999992</v>
      </c>
      <c r="G19" s="1167">
        <v>432.97046099999994</v>
      </c>
      <c r="H19" s="1168"/>
    </row>
    <row r="20" spans="1:18" ht="28.5" customHeight="1" x14ac:dyDescent="0.25">
      <c r="A20" s="1173"/>
      <c r="B20" s="1175"/>
      <c r="C20" s="13" t="s">
        <v>378</v>
      </c>
      <c r="D20" s="13" t="s">
        <v>377</v>
      </c>
      <c r="E20" s="23">
        <v>0.1</v>
      </c>
      <c r="F20" s="974">
        <v>115.956225</v>
      </c>
      <c r="G20" s="1165">
        <v>113.93959500000001</v>
      </c>
      <c r="H20" s="1166"/>
    </row>
    <row r="21" spans="1:18" ht="28.5" customHeight="1" x14ac:dyDescent="0.25">
      <c r="A21" s="1173"/>
      <c r="B21" s="1176"/>
      <c r="C21" s="128" t="s">
        <v>382</v>
      </c>
      <c r="D21" s="128" t="s">
        <v>381</v>
      </c>
      <c r="E21" s="129">
        <v>0.1</v>
      </c>
      <c r="F21" s="975">
        <v>47.085254999999997</v>
      </c>
      <c r="G21" s="1167">
        <v>46.266380999999996</v>
      </c>
      <c r="H21" s="1168"/>
    </row>
    <row r="22" spans="1:18" ht="28.5" customHeight="1" x14ac:dyDescent="0.25">
      <c r="A22" s="1188" t="s">
        <v>397</v>
      </c>
      <c r="B22" s="1174" t="s">
        <v>396</v>
      </c>
      <c r="C22" s="13" t="s">
        <v>384</v>
      </c>
      <c r="D22" s="13" t="s">
        <v>387</v>
      </c>
      <c r="E22" s="23">
        <v>0.1</v>
      </c>
      <c r="F22" s="974">
        <v>420.95623499999999</v>
      </c>
      <c r="G22" s="1165">
        <v>413.63525700000002</v>
      </c>
      <c r="H22" s="1166"/>
    </row>
    <row r="23" spans="1:18" ht="28.5" customHeight="1" x14ac:dyDescent="0.25">
      <c r="A23" s="1173"/>
      <c r="B23" s="1175"/>
      <c r="C23" s="128" t="s">
        <v>378</v>
      </c>
      <c r="D23" s="128" t="s">
        <v>377</v>
      </c>
      <c r="E23" s="129">
        <v>0.1</v>
      </c>
      <c r="F23" s="975">
        <v>111.73963499999999</v>
      </c>
      <c r="G23" s="1167">
        <v>109.79633699999999</v>
      </c>
      <c r="H23" s="1168"/>
    </row>
    <row r="24" spans="1:18" ht="28.5" customHeight="1" x14ac:dyDescent="0.25">
      <c r="A24" s="1173"/>
      <c r="B24" s="1176"/>
      <c r="C24" s="13" t="s">
        <v>382</v>
      </c>
      <c r="D24" s="13" t="s">
        <v>381</v>
      </c>
      <c r="E24" s="23">
        <v>0.1</v>
      </c>
      <c r="F24" s="974">
        <v>44.274194999999992</v>
      </c>
      <c r="G24" s="1165">
        <v>43.504208999999996</v>
      </c>
      <c r="H24" s="1166"/>
    </row>
    <row r="25" spans="1:18" ht="28.5" customHeight="1" x14ac:dyDescent="0.25">
      <c r="A25" s="1169" t="s">
        <v>395</v>
      </c>
      <c r="B25" s="1170" t="s">
        <v>394</v>
      </c>
      <c r="C25" s="128" t="s">
        <v>384</v>
      </c>
      <c r="D25" s="128" t="s">
        <v>393</v>
      </c>
      <c r="E25" s="129">
        <v>0.1</v>
      </c>
      <c r="F25" s="975">
        <v>580.48388999999997</v>
      </c>
      <c r="G25" s="1167">
        <v>570.38851799999998</v>
      </c>
      <c r="H25" s="1168"/>
    </row>
    <row r="26" spans="1:18" ht="28.5" customHeight="1" x14ac:dyDescent="0.25">
      <c r="A26" s="1169"/>
      <c r="B26" s="1171"/>
      <c r="C26" s="13" t="s">
        <v>378</v>
      </c>
      <c r="D26" s="13" t="s">
        <v>377</v>
      </c>
      <c r="E26" s="23">
        <v>0.1</v>
      </c>
      <c r="F26" s="974">
        <v>153.20276999999999</v>
      </c>
      <c r="G26" s="1165">
        <v>150.538374</v>
      </c>
      <c r="H26" s="1166"/>
    </row>
    <row r="27" spans="1:18" ht="28.5" customHeight="1" x14ac:dyDescent="0.25">
      <c r="A27" s="1169"/>
      <c r="B27" s="1172"/>
      <c r="C27" s="128" t="s">
        <v>382</v>
      </c>
      <c r="D27" s="128" t="s">
        <v>381</v>
      </c>
      <c r="E27" s="129">
        <v>0.1</v>
      </c>
      <c r="F27" s="975">
        <v>73.79032500000001</v>
      </c>
      <c r="G27" s="1167">
        <v>72.50701500000001</v>
      </c>
      <c r="H27" s="1168"/>
    </row>
    <row r="28" spans="1:18" ht="28.5" customHeight="1" x14ac:dyDescent="0.25">
      <c r="A28" s="1173" t="s">
        <v>392</v>
      </c>
      <c r="B28" s="1174" t="s">
        <v>391</v>
      </c>
      <c r="C28" s="13" t="s">
        <v>384</v>
      </c>
      <c r="D28" s="13" t="s">
        <v>387</v>
      </c>
      <c r="E28" s="23">
        <v>0.1</v>
      </c>
      <c r="F28" s="974">
        <v>468.74425500000001</v>
      </c>
      <c r="G28" s="1165">
        <v>460.59218100000004</v>
      </c>
      <c r="H28" s="1166"/>
    </row>
    <row r="29" spans="1:18" ht="28.5" customHeight="1" x14ac:dyDescent="0.25">
      <c r="A29" s="1173"/>
      <c r="B29" s="1175"/>
      <c r="C29" s="128" t="s">
        <v>378</v>
      </c>
      <c r="D29" s="128" t="s">
        <v>377</v>
      </c>
      <c r="E29" s="129">
        <v>0.1</v>
      </c>
      <c r="F29" s="975">
        <v>126.49769999999999</v>
      </c>
      <c r="G29" s="1167">
        <v>124.29773999999999</v>
      </c>
      <c r="H29" s="1168"/>
    </row>
    <row r="30" spans="1:18" ht="28.5" customHeight="1" x14ac:dyDescent="0.25">
      <c r="A30" s="1173"/>
      <c r="B30" s="1176"/>
      <c r="C30" s="13" t="s">
        <v>382</v>
      </c>
      <c r="D30" s="13" t="s">
        <v>381</v>
      </c>
      <c r="E30" s="23">
        <v>0.1</v>
      </c>
      <c r="F30" s="974">
        <v>54.815670000000004</v>
      </c>
      <c r="G30" s="1165">
        <v>53.862353999999996</v>
      </c>
      <c r="H30" s="1166"/>
    </row>
    <row r="31" spans="1:18" ht="28.5" customHeight="1" x14ac:dyDescent="0.25">
      <c r="A31" s="121" t="s">
        <v>423</v>
      </c>
      <c r="B31" s="122" t="s">
        <v>424</v>
      </c>
      <c r="C31" s="130" t="s">
        <v>425</v>
      </c>
      <c r="D31" s="130" t="s">
        <v>426</v>
      </c>
      <c r="E31" s="129">
        <v>0.1</v>
      </c>
      <c r="F31" s="975">
        <v>50.364824999999996</v>
      </c>
      <c r="G31" s="1167">
        <v>49.488914999999999</v>
      </c>
      <c r="H31" s="1168"/>
    </row>
    <row r="32" spans="1:18" ht="28.5" customHeight="1" x14ac:dyDescent="0.25">
      <c r="A32" s="123" t="s">
        <v>1093</v>
      </c>
      <c r="B32" s="123" t="s">
        <v>1092</v>
      </c>
      <c r="C32" s="216" t="s">
        <v>1095</v>
      </c>
      <c r="D32" s="55" t="s">
        <v>1094</v>
      </c>
      <c r="E32" s="23">
        <v>0.1</v>
      </c>
      <c r="F32" s="974">
        <v>380.21817500000003</v>
      </c>
      <c r="G32" s="1165">
        <v>373.60568499999999</v>
      </c>
      <c r="H32" s="1166"/>
    </row>
    <row r="33" spans="1:8" ht="28.5" customHeight="1" x14ac:dyDescent="0.25">
      <c r="A33" s="1185" t="s">
        <v>390</v>
      </c>
      <c r="B33" s="1186"/>
      <c r="C33" s="1186"/>
      <c r="D33" s="1186"/>
      <c r="E33" s="1186"/>
      <c r="F33" s="1186"/>
      <c r="G33" s="1186"/>
      <c r="H33" s="1187"/>
    </row>
    <row r="34" spans="1:8" ht="28.5" customHeight="1" x14ac:dyDescent="0.25">
      <c r="A34" s="1173" t="s">
        <v>389</v>
      </c>
      <c r="B34" s="1180" t="s">
        <v>388</v>
      </c>
      <c r="C34" s="128" t="s">
        <v>384</v>
      </c>
      <c r="D34" s="128" t="s">
        <v>387</v>
      </c>
      <c r="E34" s="129">
        <v>0.1</v>
      </c>
      <c r="F34" s="975">
        <v>519.34333499999991</v>
      </c>
      <c r="G34" s="1167">
        <v>510.31127700000002</v>
      </c>
      <c r="H34" s="1168"/>
    </row>
    <row r="35" spans="1:8" ht="28.5" customHeight="1" x14ac:dyDescent="0.25">
      <c r="A35" s="1173"/>
      <c r="B35" s="1175"/>
      <c r="C35" s="13" t="s">
        <v>378</v>
      </c>
      <c r="D35" s="13" t="s">
        <v>377</v>
      </c>
      <c r="E35" s="23">
        <v>0.1</v>
      </c>
      <c r="F35" s="974">
        <v>121.578345</v>
      </c>
      <c r="G35" s="1181">
        <v>119.463939</v>
      </c>
      <c r="H35" s="1182"/>
    </row>
    <row r="36" spans="1:8" s="217" customFormat="1" ht="30" customHeight="1" x14ac:dyDescent="0.25">
      <c r="A36" s="1173"/>
      <c r="B36" s="1176"/>
      <c r="C36" s="128" t="s">
        <v>382</v>
      </c>
      <c r="D36" s="128" t="s">
        <v>381</v>
      </c>
      <c r="E36" s="129">
        <v>0.1</v>
      </c>
      <c r="F36" s="975">
        <v>52.004610000000007</v>
      </c>
      <c r="G36" s="1167">
        <v>51.100182000000004</v>
      </c>
      <c r="H36" s="1168"/>
    </row>
    <row r="37" spans="1:8" ht="28.5" customHeight="1" x14ac:dyDescent="0.25">
      <c r="A37" s="1206" t="s">
        <v>386</v>
      </c>
      <c r="B37" s="1207" t="s">
        <v>385</v>
      </c>
      <c r="C37" s="13" t="s">
        <v>384</v>
      </c>
      <c r="D37" s="13" t="s">
        <v>383</v>
      </c>
      <c r="E37" s="23">
        <v>0.1</v>
      </c>
      <c r="F37" s="974">
        <v>595.24195500000008</v>
      </c>
      <c r="G37" s="1181">
        <v>584.88992099999996</v>
      </c>
      <c r="H37" s="1182"/>
    </row>
    <row r="38" spans="1:8" ht="28.5" customHeight="1" x14ac:dyDescent="0.25">
      <c r="A38" s="1206"/>
      <c r="B38" s="1208"/>
      <c r="C38" s="128" t="s">
        <v>378</v>
      </c>
      <c r="D38" s="128" t="s">
        <v>377</v>
      </c>
      <c r="E38" s="129">
        <v>0.1</v>
      </c>
      <c r="F38" s="975">
        <v>138.44470499999997</v>
      </c>
      <c r="G38" s="1167">
        <v>136.03697099999999</v>
      </c>
      <c r="H38" s="1168"/>
    </row>
    <row r="39" spans="1:8" ht="28.5" customHeight="1" x14ac:dyDescent="0.25">
      <c r="A39" s="1206"/>
      <c r="B39" s="1209"/>
      <c r="C39" s="13" t="s">
        <v>382</v>
      </c>
      <c r="D39" s="13" t="s">
        <v>381</v>
      </c>
      <c r="E39" s="23">
        <v>0.1</v>
      </c>
      <c r="F39" s="974">
        <v>57.626729999999988</v>
      </c>
      <c r="G39" s="1181">
        <v>56.624525999999996</v>
      </c>
      <c r="H39" s="1182"/>
    </row>
    <row r="40" spans="1:8" ht="28.5" customHeight="1" x14ac:dyDescent="0.25">
      <c r="A40" s="1210" t="s">
        <v>380</v>
      </c>
      <c r="B40" s="1211" t="s">
        <v>379</v>
      </c>
      <c r="C40" s="128" t="s">
        <v>378</v>
      </c>
      <c r="D40" s="128" t="s">
        <v>377</v>
      </c>
      <c r="E40" s="129">
        <v>0.1</v>
      </c>
      <c r="F40" s="975">
        <v>118.767285</v>
      </c>
      <c r="G40" s="1167">
        <v>116.70176699999999</v>
      </c>
      <c r="H40" s="1168"/>
    </row>
    <row r="41" spans="1:8" ht="28.5" customHeight="1" x14ac:dyDescent="0.25">
      <c r="A41" s="1210"/>
      <c r="B41" s="1212"/>
      <c r="C41" s="13" t="s">
        <v>376</v>
      </c>
      <c r="D41" s="13" t="s">
        <v>375</v>
      </c>
      <c r="E41" s="23">
        <v>0.1</v>
      </c>
      <c r="F41" s="974">
        <v>52.707374999999999</v>
      </c>
      <c r="G41" s="1181">
        <v>51.790724999999995</v>
      </c>
      <c r="H41" s="1182"/>
    </row>
    <row r="42" spans="1:8" ht="28.5" customHeight="1" x14ac:dyDescent="0.25">
      <c r="A42" s="125" t="s">
        <v>374</v>
      </c>
      <c r="B42" s="126" t="s">
        <v>373</v>
      </c>
      <c r="C42" s="128" t="s">
        <v>372</v>
      </c>
      <c r="D42" s="128" t="s">
        <v>371</v>
      </c>
      <c r="E42" s="129">
        <v>0.1</v>
      </c>
      <c r="F42" s="975">
        <v>451.17513000000002</v>
      </c>
      <c r="G42" s="1167">
        <v>443.32860599999998</v>
      </c>
      <c r="H42" s="1168"/>
    </row>
    <row r="43" spans="1:8" ht="28.5" customHeight="1" x14ac:dyDescent="0.25">
      <c r="A43" s="1177" t="s">
        <v>2002</v>
      </c>
      <c r="B43" s="1178"/>
      <c r="C43" s="1178"/>
      <c r="D43" s="1178"/>
      <c r="E43" s="1178"/>
      <c r="F43" s="1178"/>
      <c r="G43" s="1178"/>
      <c r="H43" s="1179"/>
    </row>
    <row r="44" spans="1:8" ht="30.75" customHeight="1" x14ac:dyDescent="0.25">
      <c r="A44" s="1229" t="s">
        <v>2005</v>
      </c>
      <c r="B44" s="1231" t="s">
        <v>2003</v>
      </c>
      <c r="C44" s="989" t="s">
        <v>384</v>
      </c>
      <c r="D44" s="13" t="s">
        <v>387</v>
      </c>
      <c r="E44" s="23">
        <v>0.1</v>
      </c>
      <c r="F44" s="987">
        <v>396.35945999999996</v>
      </c>
      <c r="G44" s="1227">
        <v>389.466252</v>
      </c>
      <c r="H44" s="1227"/>
    </row>
    <row r="45" spans="1:8" ht="32.25" customHeight="1" x14ac:dyDescent="0.25">
      <c r="A45" s="1230"/>
      <c r="B45" s="1232"/>
      <c r="C45" s="988" t="s">
        <v>382</v>
      </c>
      <c r="D45" s="128" t="s">
        <v>381</v>
      </c>
      <c r="E45" s="129">
        <v>0.1</v>
      </c>
      <c r="F45" s="986">
        <v>42.868665</v>
      </c>
      <c r="G45" s="1167">
        <v>42.122751677852349</v>
      </c>
      <c r="H45" s="1168"/>
    </row>
    <row r="46" spans="1:8" ht="28.5" customHeight="1" x14ac:dyDescent="0.25">
      <c r="A46" s="1221" t="s">
        <v>2006</v>
      </c>
      <c r="B46" s="1222" t="s">
        <v>2003</v>
      </c>
      <c r="C46" s="13" t="s">
        <v>384</v>
      </c>
      <c r="D46" s="13" t="s">
        <v>387</v>
      </c>
      <c r="E46" s="23">
        <v>0.1</v>
      </c>
      <c r="F46" s="974">
        <v>378.79033499999997</v>
      </c>
      <c r="G46" s="1227">
        <v>372.20267699999999</v>
      </c>
      <c r="H46" s="1227"/>
    </row>
    <row r="47" spans="1:8" ht="28.5" customHeight="1" x14ac:dyDescent="0.25">
      <c r="A47" s="1173"/>
      <c r="B47" s="1222"/>
      <c r="C47" s="128" t="s">
        <v>378</v>
      </c>
      <c r="D47" s="128" t="s">
        <v>377</v>
      </c>
      <c r="E47" s="129">
        <v>0.1</v>
      </c>
      <c r="F47" s="975">
        <v>100.49539499999999</v>
      </c>
      <c r="G47" s="1228">
        <v>98.74764900000001</v>
      </c>
      <c r="H47" s="1228"/>
    </row>
    <row r="48" spans="1:8" ht="28.5" customHeight="1" x14ac:dyDescent="0.25">
      <c r="A48" s="1173"/>
      <c r="B48" s="1222"/>
      <c r="C48" s="13" t="s">
        <v>382</v>
      </c>
      <c r="D48" s="13" t="s">
        <v>381</v>
      </c>
      <c r="E48" s="23">
        <v>0.1</v>
      </c>
      <c r="F48" s="974">
        <v>40.057604999999995</v>
      </c>
      <c r="G48" s="1227">
        <v>39.360951</v>
      </c>
      <c r="H48" s="1227"/>
    </row>
    <row r="49" spans="1:8" ht="28.5" customHeight="1" x14ac:dyDescent="0.25">
      <c r="A49" s="1185" t="s">
        <v>836</v>
      </c>
      <c r="B49" s="1186"/>
      <c r="C49" s="1186"/>
      <c r="D49" s="1186"/>
      <c r="E49" s="1186"/>
      <c r="F49" s="1186"/>
      <c r="G49" s="1186"/>
      <c r="H49" s="1187"/>
    </row>
    <row r="50" spans="1:8" ht="28.5" customHeight="1" x14ac:dyDescent="0.25">
      <c r="A50" s="124" t="s">
        <v>591</v>
      </c>
      <c r="B50" s="127" t="s">
        <v>592</v>
      </c>
      <c r="C50" s="130" t="s">
        <v>384</v>
      </c>
      <c r="D50" s="128" t="s">
        <v>387</v>
      </c>
      <c r="E50" s="129">
        <v>0.1</v>
      </c>
      <c r="F50" s="975">
        <v>1007.76501</v>
      </c>
      <c r="G50" s="1167">
        <v>990.23866199999998</v>
      </c>
      <c r="H50" s="1168"/>
    </row>
    <row r="51" spans="1:8" ht="28.5" customHeight="1" x14ac:dyDescent="0.25">
      <c r="A51" s="124" t="s">
        <v>591</v>
      </c>
      <c r="B51" s="127" t="s">
        <v>592</v>
      </c>
      <c r="C51" s="55" t="s">
        <v>378</v>
      </c>
      <c r="D51" s="13" t="s">
        <v>387</v>
      </c>
      <c r="E51" s="23">
        <v>0.1</v>
      </c>
      <c r="F51" s="974">
        <v>334.51613999999995</v>
      </c>
      <c r="G51" s="1181">
        <v>328.69846799999999</v>
      </c>
      <c r="H51" s="1182"/>
    </row>
    <row r="52" spans="1:8" s="217" customFormat="1" ht="30" customHeight="1" x14ac:dyDescent="0.25">
      <c r="A52" s="124" t="s">
        <v>591</v>
      </c>
      <c r="B52" s="127" t="s">
        <v>592</v>
      </c>
      <c r="C52" s="130" t="s">
        <v>382</v>
      </c>
      <c r="D52" s="128" t="s">
        <v>381</v>
      </c>
      <c r="E52" s="129">
        <v>0.1</v>
      </c>
      <c r="F52" s="975">
        <v>113.14516500000001</v>
      </c>
      <c r="G52" s="1167">
        <v>111.177423</v>
      </c>
      <c r="H52" s="1168"/>
    </row>
    <row r="53" spans="1:8" ht="28.5" customHeight="1" x14ac:dyDescent="0.25">
      <c r="A53" s="1216" t="s">
        <v>1693</v>
      </c>
      <c r="B53" s="1217"/>
      <c r="C53" s="1217"/>
      <c r="D53" s="1217"/>
      <c r="E53" s="1217"/>
      <c r="F53" s="1217"/>
      <c r="G53" s="1217"/>
      <c r="H53" s="1218"/>
    </row>
    <row r="54" spans="1:8" ht="28.5" customHeight="1" x14ac:dyDescent="0.25">
      <c r="A54" s="416" t="s">
        <v>3</v>
      </c>
      <c r="B54" s="416" t="s">
        <v>406</v>
      </c>
      <c r="C54" s="416" t="s">
        <v>405</v>
      </c>
      <c r="D54" s="416" t="s">
        <v>404</v>
      </c>
      <c r="E54" s="416" t="s">
        <v>410</v>
      </c>
      <c r="F54" s="417" t="s">
        <v>1700</v>
      </c>
      <c r="G54" s="417" t="s">
        <v>1701</v>
      </c>
      <c r="H54" s="417" t="s">
        <v>1714</v>
      </c>
    </row>
    <row r="55" spans="1:8" ht="28.5" customHeight="1" x14ac:dyDescent="0.25">
      <c r="A55" s="418" t="s">
        <v>1696</v>
      </c>
      <c r="B55" s="418" t="s">
        <v>1699</v>
      </c>
      <c r="C55" s="419" t="s">
        <v>384</v>
      </c>
      <c r="D55" s="420" t="s">
        <v>387</v>
      </c>
      <c r="E55" s="421">
        <v>0.1</v>
      </c>
      <c r="F55" s="976">
        <v>890</v>
      </c>
      <c r="G55" s="422">
        <v>845.5</v>
      </c>
      <c r="H55" s="422">
        <v>801</v>
      </c>
    </row>
    <row r="56" spans="1:8" ht="28.5" customHeight="1" x14ac:dyDescent="0.25">
      <c r="A56" s="418" t="s">
        <v>1697</v>
      </c>
      <c r="B56" s="423" t="s">
        <v>1702</v>
      </c>
      <c r="C56" s="424" t="s">
        <v>1694</v>
      </c>
      <c r="D56" s="424" t="s">
        <v>1695</v>
      </c>
      <c r="E56" s="421">
        <v>0.1</v>
      </c>
      <c r="F56" s="976">
        <v>69</v>
      </c>
      <c r="G56" s="422">
        <v>65.55</v>
      </c>
      <c r="H56" s="422">
        <v>62.1</v>
      </c>
    </row>
    <row r="57" spans="1:8" ht="45.75" customHeight="1" x14ac:dyDescent="0.25">
      <c r="A57" s="418" t="s">
        <v>1698</v>
      </c>
      <c r="B57" s="425" t="s">
        <v>1703</v>
      </c>
      <c r="C57" s="419" t="s">
        <v>1694</v>
      </c>
      <c r="D57" s="420" t="s">
        <v>1695</v>
      </c>
      <c r="E57" s="421">
        <v>0.1</v>
      </c>
      <c r="F57" s="976">
        <v>74</v>
      </c>
      <c r="G57" s="422">
        <v>70.3</v>
      </c>
      <c r="H57" s="422">
        <v>66.599999999999994</v>
      </c>
    </row>
    <row r="58" spans="1:8" ht="45.75" customHeight="1" thickBot="1" x14ac:dyDescent="0.3">
      <c r="A58" s="411"/>
      <c r="B58" s="412"/>
      <c r="C58" s="413"/>
      <c r="D58" s="414"/>
      <c r="E58" s="415"/>
      <c r="F58" s="977"/>
      <c r="G58" s="131"/>
      <c r="H58" s="131"/>
    </row>
    <row r="59" spans="1:8" ht="18" customHeight="1" thickBot="1" x14ac:dyDescent="0.3">
      <c r="A59" s="1213" t="s">
        <v>1090</v>
      </c>
      <c r="B59" s="1214"/>
      <c r="C59" s="1214"/>
      <c r="D59" s="1214"/>
      <c r="E59" s="1214"/>
      <c r="F59" s="1215"/>
      <c r="G59" s="12"/>
      <c r="H59" s="12"/>
    </row>
    <row r="60" spans="1:8" ht="45" customHeight="1" thickBot="1" x14ac:dyDescent="0.3">
      <c r="A60" s="1223" t="s">
        <v>3</v>
      </c>
      <c r="B60" s="1224"/>
      <c r="C60" s="137" t="s">
        <v>1023</v>
      </c>
      <c r="D60" s="137" t="s">
        <v>404</v>
      </c>
      <c r="E60" s="137" t="s">
        <v>410</v>
      </c>
      <c r="F60" s="138" t="s">
        <v>1086</v>
      </c>
      <c r="G60" s="12"/>
      <c r="H60" s="12"/>
    </row>
    <row r="61" spans="1:8" s="132" customFormat="1" ht="18.75" customHeight="1" x14ac:dyDescent="0.25">
      <c r="A61" s="1225" t="s">
        <v>1087</v>
      </c>
      <c r="B61" s="1226"/>
      <c r="C61" s="135" t="s">
        <v>1031</v>
      </c>
      <c r="D61" s="300" t="s">
        <v>1484</v>
      </c>
      <c r="E61" s="136">
        <v>0.1</v>
      </c>
      <c r="F61" s="978">
        <v>438.9</v>
      </c>
      <c r="G61" s="12"/>
      <c r="H61" s="12"/>
    </row>
    <row r="62" spans="1:8" ht="28.5" customHeight="1" x14ac:dyDescent="0.25">
      <c r="A62" s="1219" t="s">
        <v>1088</v>
      </c>
      <c r="B62" s="1220"/>
      <c r="C62" s="54" t="s">
        <v>1031</v>
      </c>
      <c r="D62" s="54" t="s">
        <v>1085</v>
      </c>
      <c r="E62" s="23">
        <v>0.1</v>
      </c>
      <c r="F62" s="979">
        <v>528</v>
      </c>
      <c r="G62" s="12"/>
      <c r="H62" s="12"/>
    </row>
    <row r="63" spans="1:8" ht="28.5" customHeight="1" x14ac:dyDescent="0.25">
      <c r="A63" s="1219" t="s">
        <v>1088</v>
      </c>
      <c r="B63" s="1220"/>
      <c r="C63" s="968" t="s">
        <v>1989</v>
      </c>
      <c r="D63" s="968" t="s">
        <v>1990</v>
      </c>
      <c r="E63" s="23">
        <v>0.1</v>
      </c>
      <c r="F63" s="980">
        <v>800</v>
      </c>
      <c r="G63" s="12"/>
      <c r="H63" s="12"/>
    </row>
    <row r="64" spans="1:8" ht="20.100000000000001" customHeight="1" thickBot="1" x14ac:dyDescent="0.3">
      <c r="A64" s="1204" t="s">
        <v>1089</v>
      </c>
      <c r="B64" s="1205"/>
      <c r="C64" s="133" t="s">
        <v>1031</v>
      </c>
      <c r="D64" s="133" t="s">
        <v>1091</v>
      </c>
      <c r="E64" s="134">
        <v>0.1</v>
      </c>
      <c r="F64" s="981">
        <v>786.5</v>
      </c>
      <c r="G64" s="12"/>
      <c r="H64" s="56"/>
    </row>
    <row r="65" spans="1:6" ht="20.100000000000001" customHeight="1" x14ac:dyDescent="0.25">
      <c r="A65" s="39"/>
      <c r="B65" s="39"/>
      <c r="C65" s="39"/>
      <c r="D65" s="39"/>
      <c r="E65" s="39"/>
      <c r="F65" s="982"/>
    </row>
    <row r="66" spans="1:6" ht="20.100000000000001" customHeight="1" x14ac:dyDescent="0.25">
      <c r="A66" s="12" t="s">
        <v>5</v>
      </c>
    </row>
    <row r="67" spans="1:6" ht="20.100000000000001" customHeight="1" x14ac:dyDescent="0.25"/>
  </sheetData>
  <mergeCells count="84">
    <mergeCell ref="A60:B60"/>
    <mergeCell ref="A61:B61"/>
    <mergeCell ref="A62:B62"/>
    <mergeCell ref="G51:H51"/>
    <mergeCell ref="G36:H36"/>
    <mergeCell ref="G41:H41"/>
    <mergeCell ref="G39:H39"/>
    <mergeCell ref="G37:H37"/>
    <mergeCell ref="G44:H44"/>
    <mergeCell ref="G46:H46"/>
    <mergeCell ref="G47:H47"/>
    <mergeCell ref="G48:H48"/>
    <mergeCell ref="A44:A45"/>
    <mergeCell ref="B44:B45"/>
    <mergeCell ref="G45:H45"/>
    <mergeCell ref="A34:A36"/>
    <mergeCell ref="A64:B64"/>
    <mergeCell ref="A37:A39"/>
    <mergeCell ref="B37:B39"/>
    <mergeCell ref="A40:A41"/>
    <mergeCell ref="B40:B41"/>
    <mergeCell ref="A49:H49"/>
    <mergeCell ref="A59:F59"/>
    <mergeCell ref="A53:H53"/>
    <mergeCell ref="G52:H52"/>
    <mergeCell ref="G50:H50"/>
    <mergeCell ref="G40:H40"/>
    <mergeCell ref="G38:H38"/>
    <mergeCell ref="G42:H42"/>
    <mergeCell ref="A63:B63"/>
    <mergeCell ref="A46:A48"/>
    <mergeCell ref="B46:B48"/>
    <mergeCell ref="A1:A4"/>
    <mergeCell ref="B1:F3"/>
    <mergeCell ref="G5:H5"/>
    <mergeCell ref="Q18:R18"/>
    <mergeCell ref="B16:B18"/>
    <mergeCell ref="A13:A15"/>
    <mergeCell ref="B13:B15"/>
    <mergeCell ref="A10:A12"/>
    <mergeCell ref="B10:B12"/>
    <mergeCell ref="A16:A18"/>
    <mergeCell ref="A6:H6"/>
    <mergeCell ref="G18:H18"/>
    <mergeCell ref="G17:H17"/>
    <mergeCell ref="G7:H7"/>
    <mergeCell ref="G8:H8"/>
    <mergeCell ref="A7:A8"/>
    <mergeCell ref="A43:H43"/>
    <mergeCell ref="B34:B36"/>
    <mergeCell ref="G34:H34"/>
    <mergeCell ref="G35:H35"/>
    <mergeCell ref="B7:B8"/>
    <mergeCell ref="G12:H12"/>
    <mergeCell ref="G11:H11"/>
    <mergeCell ref="G10:H10"/>
    <mergeCell ref="G9:H9"/>
    <mergeCell ref="A33:H33"/>
    <mergeCell ref="G29:H29"/>
    <mergeCell ref="G31:H31"/>
    <mergeCell ref="A19:A21"/>
    <mergeCell ref="B19:B21"/>
    <mergeCell ref="A22:A24"/>
    <mergeCell ref="B22:B24"/>
    <mergeCell ref="A25:A27"/>
    <mergeCell ref="B25:B27"/>
    <mergeCell ref="G27:H27"/>
    <mergeCell ref="G26:H26"/>
    <mergeCell ref="A28:A30"/>
    <mergeCell ref="B28:B30"/>
    <mergeCell ref="G13:H13"/>
    <mergeCell ref="G15:H15"/>
    <mergeCell ref="G14:H14"/>
    <mergeCell ref="G32:H32"/>
    <mergeCell ref="G30:H30"/>
    <mergeCell ref="G16:H16"/>
    <mergeCell ref="G19:H19"/>
    <mergeCell ref="G28:H28"/>
    <mergeCell ref="G22:H22"/>
    <mergeCell ref="G20:H20"/>
    <mergeCell ref="G24:H24"/>
    <mergeCell ref="G21:H21"/>
    <mergeCell ref="G23:H23"/>
    <mergeCell ref="G25:H25"/>
  </mergeCells>
  <hyperlinks>
    <hyperlink ref="G3" r:id="rId1"/>
    <hyperlink ref="G3:H3" r:id="rId2" display="info@set4med.ru"/>
  </hyperlinks>
  <pageMargins left="0.7" right="0.7" top="0.75" bottom="0.75" header="0.3" footer="0.3"/>
  <pageSetup paperSize="9" orientation="portrait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C24"/>
  <sheetViews>
    <sheetView workbookViewId="0">
      <pane ySplit="5" topLeftCell="A6" activePane="bottomLeft" state="frozen"/>
      <selection pane="bottomLeft" activeCell="G13" sqref="G13"/>
    </sheetView>
  </sheetViews>
  <sheetFormatPr defaultRowHeight="15" x14ac:dyDescent="0.25"/>
  <cols>
    <col min="1" max="1" width="4.7109375" style="58" customWidth="1"/>
    <col min="2" max="2" width="87" customWidth="1"/>
    <col min="3" max="3" width="9" style="58" bestFit="1" customWidth="1"/>
    <col min="4" max="4" width="10.5703125" customWidth="1"/>
    <col min="5" max="5" width="16.42578125" style="58" customWidth="1"/>
  </cols>
  <sheetData>
    <row r="1" spans="1:29" ht="12.75" customHeight="1" x14ac:dyDescent="0.3">
      <c r="A1" s="67"/>
      <c r="B1" s="1234" t="s">
        <v>1388</v>
      </c>
      <c r="C1" s="141"/>
      <c r="D1" s="1236" t="s">
        <v>1</v>
      </c>
      <c r="E1" s="1237"/>
      <c r="F1" s="46"/>
    </row>
    <row r="2" spans="1:29" ht="12.75" customHeight="1" x14ac:dyDescent="0.3">
      <c r="A2" s="67"/>
      <c r="B2" s="1235"/>
      <c r="C2" s="112"/>
      <c r="D2" s="1238" t="s">
        <v>0</v>
      </c>
      <c r="E2" s="1239"/>
      <c r="F2" s="46"/>
    </row>
    <row r="3" spans="1:29" ht="15" customHeight="1" x14ac:dyDescent="0.3">
      <c r="A3" s="67"/>
      <c r="B3" s="1235"/>
      <c r="C3" s="112"/>
      <c r="D3" s="1080" t="s">
        <v>2</v>
      </c>
      <c r="E3" s="1233"/>
      <c r="F3" s="46"/>
    </row>
    <row r="4" spans="1:29" ht="15" customHeight="1" thickBot="1" x14ac:dyDescent="0.35">
      <c r="A4" s="68"/>
      <c r="B4" s="1235"/>
      <c r="C4" s="481" t="s">
        <v>1387</v>
      </c>
      <c r="E4" s="142"/>
      <c r="F4" s="46"/>
    </row>
    <row r="5" spans="1:29" ht="48" thickBot="1" x14ac:dyDescent="0.3">
      <c r="A5" s="118" t="s">
        <v>345</v>
      </c>
      <c r="B5" s="29" t="s">
        <v>3</v>
      </c>
      <c r="C5" s="119" t="s">
        <v>342</v>
      </c>
      <c r="D5" s="119" t="s">
        <v>1173</v>
      </c>
      <c r="E5" s="120" t="s">
        <v>1178</v>
      </c>
    </row>
    <row r="6" spans="1:29" s="47" customFormat="1" ht="15" customHeight="1" x14ac:dyDescent="0.25">
      <c r="A6" s="113">
        <v>1</v>
      </c>
      <c r="B6" s="114" t="s">
        <v>1704</v>
      </c>
      <c r="C6" s="115" t="s">
        <v>1169</v>
      </c>
      <c r="D6" s="116">
        <v>10</v>
      </c>
      <c r="E6" s="117">
        <v>0.53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47" customFormat="1" ht="15" customHeight="1" x14ac:dyDescent="0.25">
      <c r="A7" s="106">
        <v>2</v>
      </c>
      <c r="B7" s="103" t="s">
        <v>1705</v>
      </c>
      <c r="C7" s="108" t="s">
        <v>1169</v>
      </c>
      <c r="D7" s="109">
        <v>10</v>
      </c>
      <c r="E7" s="111">
        <v>0.7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s="47" customFormat="1" ht="15" customHeight="1" x14ac:dyDescent="0.25">
      <c r="A8" s="106">
        <v>3</v>
      </c>
      <c r="B8" s="105" t="s">
        <v>1706</v>
      </c>
      <c r="C8" s="108" t="s">
        <v>1169</v>
      </c>
      <c r="D8" s="109">
        <v>10</v>
      </c>
      <c r="E8" s="111">
        <v>0.9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s="47" customFormat="1" ht="15" customHeight="1" x14ac:dyDescent="0.25">
      <c r="A9" s="113">
        <v>4</v>
      </c>
      <c r="B9" s="427" t="s">
        <v>1707</v>
      </c>
      <c r="C9" s="108" t="s">
        <v>1169</v>
      </c>
      <c r="D9" s="116">
        <v>10</v>
      </c>
      <c r="E9" s="111">
        <v>0.53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47" customFormat="1" ht="15" customHeight="1" x14ac:dyDescent="0.25">
      <c r="A10" s="106">
        <v>5</v>
      </c>
      <c r="B10" s="426" t="s">
        <v>1708</v>
      </c>
      <c r="C10" s="108" t="s">
        <v>1169</v>
      </c>
      <c r="D10" s="109">
        <v>10</v>
      </c>
      <c r="E10" s="111">
        <v>1.4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47" customFormat="1" ht="30" customHeight="1" x14ac:dyDescent="0.25">
      <c r="A11" s="106">
        <v>6</v>
      </c>
      <c r="B11" s="104" t="s">
        <v>1185</v>
      </c>
      <c r="C11" s="108" t="s">
        <v>1169</v>
      </c>
      <c r="D11" s="109">
        <v>10</v>
      </c>
      <c r="E11" s="110">
        <v>0.63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47" customFormat="1" ht="18" customHeight="1" x14ac:dyDescent="0.25">
      <c r="A12" s="113">
        <v>7</v>
      </c>
      <c r="B12" s="105" t="s">
        <v>1709</v>
      </c>
      <c r="C12" s="108" t="s">
        <v>1169</v>
      </c>
      <c r="D12" s="116">
        <v>10</v>
      </c>
      <c r="E12" s="110">
        <v>1.24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47" customFormat="1" ht="18" customHeight="1" x14ac:dyDescent="0.25">
      <c r="A13" s="106">
        <v>8</v>
      </c>
      <c r="B13" s="103" t="s">
        <v>1710</v>
      </c>
      <c r="C13" s="108" t="s">
        <v>1169</v>
      </c>
      <c r="D13" s="109">
        <v>10</v>
      </c>
      <c r="E13" s="110">
        <v>1.38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47" customFormat="1" ht="18" customHeight="1" x14ac:dyDescent="0.25">
      <c r="A14" s="106">
        <v>9</v>
      </c>
      <c r="B14" s="107" t="s">
        <v>1711</v>
      </c>
      <c r="C14" s="108" t="s">
        <v>1169</v>
      </c>
      <c r="D14" s="109">
        <v>10</v>
      </c>
      <c r="E14" s="110">
        <v>1.21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47" customFormat="1" ht="18" customHeight="1" x14ac:dyDescent="0.25">
      <c r="A15" s="113">
        <v>10</v>
      </c>
      <c r="B15" s="103" t="s">
        <v>1179</v>
      </c>
      <c r="C15" s="108" t="s">
        <v>1169</v>
      </c>
      <c r="D15" s="109">
        <v>10</v>
      </c>
      <c r="E15" s="110">
        <v>11.484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47" customFormat="1" ht="18" customHeight="1" x14ac:dyDescent="0.25">
      <c r="A16" s="106">
        <v>11</v>
      </c>
      <c r="B16" s="105" t="s">
        <v>1182</v>
      </c>
      <c r="C16" s="108" t="s">
        <v>1169</v>
      </c>
      <c r="D16" s="109">
        <v>10</v>
      </c>
      <c r="E16" s="110">
        <v>2.6086499999999999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47" customFormat="1" ht="18" customHeight="1" x14ac:dyDescent="0.25">
      <c r="A17" s="106">
        <v>12</v>
      </c>
      <c r="B17" s="104" t="s">
        <v>1180</v>
      </c>
      <c r="C17" s="108" t="s">
        <v>1169</v>
      </c>
      <c r="D17" s="109">
        <v>10</v>
      </c>
      <c r="E17" s="110">
        <v>14.85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47" customFormat="1" ht="18" customHeight="1" x14ac:dyDescent="0.25">
      <c r="A18" s="113">
        <v>13</v>
      </c>
      <c r="B18" s="104" t="s">
        <v>1181</v>
      </c>
      <c r="C18" s="108" t="s">
        <v>1169</v>
      </c>
      <c r="D18" s="109">
        <v>10</v>
      </c>
      <c r="E18" s="110">
        <v>20.750399999999999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47" customFormat="1" ht="18" customHeight="1" x14ac:dyDescent="0.25">
      <c r="A19" s="106">
        <v>14</v>
      </c>
      <c r="B19" s="426" t="s">
        <v>1183</v>
      </c>
      <c r="C19" s="108" t="s">
        <v>1169</v>
      </c>
      <c r="D19" s="109">
        <v>10</v>
      </c>
      <c r="E19" s="110">
        <v>3.5422199999999999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47" customFormat="1" ht="18" customHeight="1" x14ac:dyDescent="0.25">
      <c r="A20" s="106">
        <v>15</v>
      </c>
      <c r="B20" s="104" t="s">
        <v>1174</v>
      </c>
      <c r="C20" s="108" t="s">
        <v>346</v>
      </c>
      <c r="D20" s="109">
        <v>10</v>
      </c>
      <c r="E20" s="110">
        <v>0.9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47" customFormat="1" ht="18" customHeight="1" x14ac:dyDescent="0.25">
      <c r="A21" s="113">
        <v>16</v>
      </c>
      <c r="B21" s="105" t="s">
        <v>1175</v>
      </c>
      <c r="C21" s="108" t="s">
        <v>346</v>
      </c>
      <c r="D21" s="109">
        <v>10</v>
      </c>
      <c r="E21" s="110">
        <v>0.9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47" customFormat="1" ht="18" customHeight="1" x14ac:dyDescent="0.25">
      <c r="A22" s="106">
        <v>17</v>
      </c>
      <c r="B22" s="103" t="s">
        <v>1176</v>
      </c>
      <c r="C22" s="108" t="s">
        <v>346</v>
      </c>
      <c r="D22" s="109">
        <v>10</v>
      </c>
      <c r="E22" s="110">
        <v>6.93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47" customFormat="1" ht="18" customHeight="1" x14ac:dyDescent="0.25">
      <c r="A23" s="106">
        <v>18</v>
      </c>
      <c r="B23" s="107" t="s">
        <v>1177</v>
      </c>
      <c r="C23" s="108" t="s">
        <v>346</v>
      </c>
      <c r="D23" s="109">
        <v>10</v>
      </c>
      <c r="E23" s="110">
        <v>5.9399999999999995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47" customFormat="1" ht="18" customHeight="1" x14ac:dyDescent="0.25">
      <c r="A24" s="113">
        <v>19</v>
      </c>
      <c r="B24" s="103" t="s">
        <v>1184</v>
      </c>
      <c r="C24" s="108" t="s">
        <v>346</v>
      </c>
      <c r="D24" s="109">
        <v>10</v>
      </c>
      <c r="E24" s="110">
        <v>1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</sheetData>
  <mergeCells count="4">
    <mergeCell ref="D3:E3"/>
    <mergeCell ref="B1:B4"/>
    <mergeCell ref="D1:E1"/>
    <mergeCell ref="D2:E2"/>
  </mergeCells>
  <hyperlinks>
    <hyperlink ref="D3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243"/>
  <sheetViews>
    <sheetView zoomScaleNormal="100" workbookViewId="0">
      <pane ySplit="9" topLeftCell="A10" activePane="bottomLeft" state="frozen"/>
      <selection pane="bottomLeft" activeCell="A11" sqref="A11:A16"/>
    </sheetView>
  </sheetViews>
  <sheetFormatPr defaultRowHeight="15" x14ac:dyDescent="0.25"/>
  <cols>
    <col min="1" max="1" width="18.7109375" customWidth="1"/>
    <col min="2" max="2" width="20" customWidth="1"/>
    <col min="3" max="3" width="16.5703125" bestFit="1" customWidth="1"/>
    <col min="4" max="4" width="25.28515625" customWidth="1"/>
    <col min="5" max="5" width="22.140625" customWidth="1"/>
    <col min="6" max="6" width="24.85546875" customWidth="1"/>
  </cols>
  <sheetData>
    <row r="1" spans="1:6" s="12" customFormat="1" ht="12.75" customHeight="1" x14ac:dyDescent="0.25">
      <c r="A1" s="1240" t="s">
        <v>1386</v>
      </c>
      <c r="B1" s="1192"/>
      <c r="C1" s="1192"/>
      <c r="D1" s="1192"/>
      <c r="E1" s="1192"/>
      <c r="F1" s="143" t="s">
        <v>1</v>
      </c>
    </row>
    <row r="2" spans="1:6" s="12" customFormat="1" ht="12.75" customHeight="1" x14ac:dyDescent="0.25">
      <c r="A2" s="1241"/>
      <c r="B2" s="1193"/>
      <c r="C2" s="1193"/>
      <c r="D2" s="1193"/>
      <c r="E2" s="1193"/>
      <c r="F2" s="144" t="s">
        <v>0</v>
      </c>
    </row>
    <row r="3" spans="1:6" s="12" customFormat="1" ht="12.75" customHeight="1" x14ac:dyDescent="0.25">
      <c r="A3" s="1241"/>
      <c r="B3" s="1193"/>
      <c r="C3" s="1193"/>
      <c r="D3" s="1193"/>
      <c r="E3" s="1193"/>
      <c r="F3" s="145" t="s">
        <v>2</v>
      </c>
    </row>
    <row r="4" spans="1:6" s="12" customFormat="1" ht="15" customHeight="1" x14ac:dyDescent="0.25">
      <c r="A4" s="1241"/>
      <c r="B4" s="1193"/>
      <c r="C4" s="1193"/>
      <c r="D4" s="1193"/>
      <c r="E4" s="1193"/>
      <c r="F4" s="146"/>
    </row>
    <row r="5" spans="1:6" s="12" customFormat="1" ht="10.5" customHeight="1" x14ac:dyDescent="0.25">
      <c r="A5" s="147"/>
      <c r="B5" s="148"/>
      <c r="C5" s="1260" t="s">
        <v>1381</v>
      </c>
      <c r="D5" s="1260"/>
      <c r="E5" s="1260"/>
      <c r="F5" s="1261"/>
    </row>
    <row r="6" spans="1:6" s="12" customFormat="1" ht="15.75" thickBot="1" x14ac:dyDescent="0.3">
      <c r="A6" s="149"/>
      <c r="B6" s="1258" t="s">
        <v>1380</v>
      </c>
      <c r="C6" s="1258"/>
      <c r="D6" s="1258"/>
      <c r="E6" s="1258"/>
      <c r="F6" s="1259"/>
    </row>
    <row r="7" spans="1:6" x14ac:dyDescent="0.25">
      <c r="A7" s="1250" t="s">
        <v>1052</v>
      </c>
      <c r="B7" s="1250" t="s">
        <v>1053</v>
      </c>
      <c r="C7" s="1247" t="s">
        <v>1023</v>
      </c>
      <c r="D7" s="1247" t="s">
        <v>1024</v>
      </c>
      <c r="E7" s="1248"/>
      <c r="F7" s="1249"/>
    </row>
    <row r="8" spans="1:6" ht="15.75" x14ac:dyDescent="0.25">
      <c r="A8" s="1251"/>
      <c r="B8" s="1251"/>
      <c r="C8" s="1262"/>
      <c r="D8" s="63" t="s">
        <v>1025</v>
      </c>
      <c r="E8" s="61" t="s">
        <v>1026</v>
      </c>
      <c r="F8" s="64" t="s">
        <v>1027</v>
      </c>
    </row>
    <row r="9" spans="1:6" ht="15.75" thickBot="1" x14ac:dyDescent="0.3">
      <c r="A9" s="1252"/>
      <c r="B9" s="1252"/>
      <c r="C9" s="1263"/>
      <c r="D9" s="65" t="s">
        <v>1045</v>
      </c>
      <c r="E9" s="62" t="s">
        <v>1046</v>
      </c>
      <c r="F9" s="66" t="s">
        <v>1028</v>
      </c>
    </row>
    <row r="10" spans="1:6" ht="18" customHeight="1" x14ac:dyDescent="0.25">
      <c r="A10" s="1253" t="s">
        <v>1044</v>
      </c>
      <c r="B10" s="1254"/>
      <c r="C10" s="1254"/>
      <c r="D10" s="1254"/>
      <c r="E10" s="1254"/>
      <c r="F10" s="1255"/>
    </row>
    <row r="11" spans="1:6" ht="15" customHeight="1" x14ac:dyDescent="0.25">
      <c r="A11" s="1256" t="s">
        <v>1029</v>
      </c>
      <c r="B11" s="73" t="s">
        <v>1030</v>
      </c>
      <c r="C11" s="74" t="s">
        <v>1031</v>
      </c>
      <c r="D11" s="75">
        <v>0.78749999999999998</v>
      </c>
      <c r="E11" s="75">
        <v>0.75600000000000001</v>
      </c>
      <c r="F11" s="75">
        <v>0.72450000000000003</v>
      </c>
    </row>
    <row r="12" spans="1:6" ht="15" customHeight="1" x14ac:dyDescent="0.25">
      <c r="A12" s="1256"/>
      <c r="B12" s="83" t="s">
        <v>1032</v>
      </c>
      <c r="C12" s="84" t="s">
        <v>1031</v>
      </c>
      <c r="D12" s="85">
        <v>0.875</v>
      </c>
      <c r="E12" s="86">
        <v>0.84</v>
      </c>
      <c r="F12" s="85">
        <v>0.80499999999999994</v>
      </c>
    </row>
    <row r="13" spans="1:6" ht="15" customHeight="1" x14ac:dyDescent="0.25">
      <c r="A13" s="1256"/>
      <c r="B13" s="76" t="s">
        <v>1048</v>
      </c>
      <c r="C13" s="77" t="s">
        <v>1031</v>
      </c>
      <c r="D13" s="78">
        <v>0.95</v>
      </c>
      <c r="E13" s="78">
        <v>0.91200000000000003</v>
      </c>
      <c r="F13" s="78">
        <v>0.874</v>
      </c>
    </row>
    <row r="14" spans="1:6" ht="15" customHeight="1" x14ac:dyDescent="0.25">
      <c r="A14" s="1256"/>
      <c r="B14" s="83" t="s">
        <v>1049</v>
      </c>
      <c r="C14" s="84" t="s">
        <v>1031</v>
      </c>
      <c r="D14" s="85">
        <v>1.1000000000000001</v>
      </c>
      <c r="E14" s="86">
        <v>1.056</v>
      </c>
      <c r="F14" s="85">
        <v>1.012</v>
      </c>
    </row>
    <row r="15" spans="1:6" ht="15" customHeight="1" x14ac:dyDescent="0.25">
      <c r="A15" s="1256"/>
      <c r="B15" s="76" t="s">
        <v>1050</v>
      </c>
      <c r="C15" s="77" t="s">
        <v>1031</v>
      </c>
      <c r="D15" s="78">
        <v>1.2625</v>
      </c>
      <c r="E15" s="78">
        <v>1.212</v>
      </c>
      <c r="F15" s="78">
        <v>1.1615</v>
      </c>
    </row>
    <row r="16" spans="1:6" ht="15" customHeight="1" x14ac:dyDescent="0.25">
      <c r="A16" s="1257"/>
      <c r="B16" s="83" t="s">
        <v>1051</v>
      </c>
      <c r="C16" s="84" t="s">
        <v>1031</v>
      </c>
      <c r="D16" s="85">
        <v>1.4249999999999998</v>
      </c>
      <c r="E16" s="86">
        <v>1.3679999999999999</v>
      </c>
      <c r="F16" s="85">
        <v>1.3109999999999999</v>
      </c>
    </row>
    <row r="17" spans="1:6" ht="15" customHeight="1" x14ac:dyDescent="0.25">
      <c r="A17" s="1245" t="s">
        <v>1033</v>
      </c>
      <c r="B17" s="76" t="s">
        <v>1047</v>
      </c>
      <c r="C17" s="77" t="s">
        <v>1031</v>
      </c>
      <c r="D17" s="78">
        <v>0.75</v>
      </c>
      <c r="E17" s="78">
        <v>0.72</v>
      </c>
      <c r="F17" s="78">
        <v>0.69</v>
      </c>
    </row>
    <row r="18" spans="1:6" ht="15" customHeight="1" x14ac:dyDescent="0.25">
      <c r="A18" s="1245"/>
      <c r="B18" s="83" t="s">
        <v>1030</v>
      </c>
      <c r="C18" s="84" t="s">
        <v>1031</v>
      </c>
      <c r="D18" s="85">
        <v>0.875</v>
      </c>
      <c r="E18" s="86">
        <v>0.84</v>
      </c>
      <c r="F18" s="85">
        <v>0.80499999999999994</v>
      </c>
    </row>
    <row r="19" spans="1:6" ht="15" customHeight="1" x14ac:dyDescent="0.25">
      <c r="A19" s="1245"/>
      <c r="B19" s="76" t="s">
        <v>1032</v>
      </c>
      <c r="C19" s="77" t="s">
        <v>1031</v>
      </c>
      <c r="D19" s="78">
        <v>0.97500000000000009</v>
      </c>
      <c r="E19" s="78">
        <v>0.93600000000000005</v>
      </c>
      <c r="F19" s="78">
        <v>0.89700000000000002</v>
      </c>
    </row>
    <row r="20" spans="1:6" ht="15" customHeight="1" x14ac:dyDescent="0.25">
      <c r="A20" s="1245"/>
      <c r="B20" s="83" t="s">
        <v>1048</v>
      </c>
      <c r="C20" s="84" t="s">
        <v>1031</v>
      </c>
      <c r="D20" s="85">
        <v>1.0874999999999999</v>
      </c>
      <c r="E20" s="86">
        <v>1.044</v>
      </c>
      <c r="F20" s="85">
        <v>1.0004999999999999</v>
      </c>
    </row>
    <row r="21" spans="1:6" ht="15" customHeight="1" x14ac:dyDescent="0.25">
      <c r="A21" s="1245"/>
      <c r="B21" s="76" t="s">
        <v>1049</v>
      </c>
      <c r="C21" s="77" t="s">
        <v>1031</v>
      </c>
      <c r="D21" s="78">
        <v>1.3</v>
      </c>
      <c r="E21" s="78">
        <v>1.248</v>
      </c>
      <c r="F21" s="78">
        <v>1.196</v>
      </c>
    </row>
    <row r="22" spans="1:6" ht="15" customHeight="1" x14ac:dyDescent="0.25">
      <c r="A22" s="1245"/>
      <c r="B22" s="83" t="s">
        <v>1050</v>
      </c>
      <c r="C22" s="84" t="s">
        <v>1031</v>
      </c>
      <c r="D22" s="85">
        <v>1.5</v>
      </c>
      <c r="E22" s="86">
        <v>1.44</v>
      </c>
      <c r="F22" s="85">
        <v>1.38</v>
      </c>
    </row>
    <row r="23" spans="1:6" ht="15" customHeight="1" x14ac:dyDescent="0.25">
      <c r="A23" s="1245"/>
      <c r="B23" s="76" t="s">
        <v>1051</v>
      </c>
      <c r="C23" s="77" t="s">
        <v>1031</v>
      </c>
      <c r="D23" s="78">
        <v>1.75</v>
      </c>
      <c r="E23" s="78">
        <v>1.68</v>
      </c>
      <c r="F23" s="78">
        <v>1.6099999999999999</v>
      </c>
    </row>
    <row r="24" spans="1:6" ht="15" customHeight="1" x14ac:dyDescent="0.25">
      <c r="A24" s="1245" t="s">
        <v>1034</v>
      </c>
      <c r="B24" s="83" t="s">
        <v>1047</v>
      </c>
      <c r="C24" s="84" t="s">
        <v>1035</v>
      </c>
      <c r="D24" s="85">
        <v>1.1375</v>
      </c>
      <c r="E24" s="86">
        <v>1.0920000000000001</v>
      </c>
      <c r="F24" s="85">
        <v>1.0465</v>
      </c>
    </row>
    <row r="25" spans="1:6" ht="15" customHeight="1" x14ac:dyDescent="0.25">
      <c r="A25" s="1245"/>
      <c r="B25" s="76" t="s">
        <v>1030</v>
      </c>
      <c r="C25" s="77" t="s">
        <v>1035</v>
      </c>
      <c r="D25" s="78">
        <v>1.2625</v>
      </c>
      <c r="E25" s="78">
        <v>1.212</v>
      </c>
      <c r="F25" s="78">
        <v>1.1615</v>
      </c>
    </row>
    <row r="26" spans="1:6" ht="15" customHeight="1" x14ac:dyDescent="0.25">
      <c r="A26" s="1245"/>
      <c r="B26" s="83" t="s">
        <v>1032</v>
      </c>
      <c r="C26" s="84" t="s">
        <v>1035</v>
      </c>
      <c r="D26" s="85">
        <v>1.5</v>
      </c>
      <c r="E26" s="86">
        <v>1.44</v>
      </c>
      <c r="F26" s="85">
        <v>1.38</v>
      </c>
    </row>
    <row r="27" spans="1:6" ht="15" customHeight="1" x14ac:dyDescent="0.25">
      <c r="A27" s="1245"/>
      <c r="B27" s="76" t="s">
        <v>1048</v>
      </c>
      <c r="C27" s="77" t="s">
        <v>1035</v>
      </c>
      <c r="D27" s="78">
        <v>1.7874999999999999</v>
      </c>
      <c r="E27" s="78">
        <v>1.716</v>
      </c>
      <c r="F27" s="78">
        <v>1.6444999999999999</v>
      </c>
    </row>
    <row r="28" spans="1:6" ht="15" customHeight="1" x14ac:dyDescent="0.25">
      <c r="A28" s="1245"/>
      <c r="B28" s="83" t="s">
        <v>1049</v>
      </c>
      <c r="C28" s="84" t="s">
        <v>1035</v>
      </c>
      <c r="D28" s="85">
        <v>2.5</v>
      </c>
      <c r="E28" s="86">
        <v>2.4</v>
      </c>
      <c r="F28" s="85">
        <v>2.2999999999999998</v>
      </c>
    </row>
    <row r="29" spans="1:6" ht="15" customHeight="1" x14ac:dyDescent="0.25">
      <c r="A29" s="1245"/>
      <c r="B29" s="76" t="s">
        <v>1050</v>
      </c>
      <c r="C29" s="77" t="s">
        <v>1035</v>
      </c>
      <c r="D29" s="78">
        <v>3.2124999999999999</v>
      </c>
      <c r="E29" s="78">
        <v>3.0839999999999996</v>
      </c>
      <c r="F29" s="78">
        <v>2.9554999999999998</v>
      </c>
    </row>
    <row r="30" spans="1:6" ht="15" customHeight="1" x14ac:dyDescent="0.25">
      <c r="A30" s="1245"/>
      <c r="B30" s="83" t="s">
        <v>1051</v>
      </c>
      <c r="C30" s="84" t="s">
        <v>1035</v>
      </c>
      <c r="D30" s="85">
        <v>3.9375</v>
      </c>
      <c r="E30" s="86">
        <v>3.78</v>
      </c>
      <c r="F30" s="85">
        <v>3.6225000000000001</v>
      </c>
    </row>
    <row r="31" spans="1:6" ht="15" customHeight="1" x14ac:dyDescent="0.25">
      <c r="A31" s="1245" t="s">
        <v>1054</v>
      </c>
      <c r="B31" s="76" t="s">
        <v>1047</v>
      </c>
      <c r="C31" s="77" t="s">
        <v>1035</v>
      </c>
      <c r="D31" s="78">
        <v>1.6500000000000001</v>
      </c>
      <c r="E31" s="78">
        <v>1.5840000000000001</v>
      </c>
      <c r="F31" s="78">
        <v>1.518</v>
      </c>
    </row>
    <row r="32" spans="1:6" ht="15" customHeight="1" x14ac:dyDescent="0.25">
      <c r="A32" s="1245"/>
      <c r="B32" s="83" t="s">
        <v>1030</v>
      </c>
      <c r="C32" s="84" t="s">
        <v>1035</v>
      </c>
      <c r="D32" s="85">
        <v>1.85</v>
      </c>
      <c r="E32" s="86">
        <v>1.776</v>
      </c>
      <c r="F32" s="85">
        <v>1.702</v>
      </c>
    </row>
    <row r="33" spans="1:6" ht="15" customHeight="1" x14ac:dyDescent="0.25">
      <c r="A33" s="1245"/>
      <c r="B33" s="76" t="s">
        <v>1032</v>
      </c>
      <c r="C33" s="77" t="s">
        <v>1035</v>
      </c>
      <c r="D33" s="78">
        <v>1.675</v>
      </c>
      <c r="E33" s="78">
        <v>1.6080000000000001</v>
      </c>
      <c r="F33" s="78">
        <v>1.5410000000000001</v>
      </c>
    </row>
    <row r="34" spans="1:6" ht="15" customHeight="1" x14ac:dyDescent="0.25">
      <c r="A34" s="1245"/>
      <c r="B34" s="83" t="s">
        <v>1048</v>
      </c>
      <c r="C34" s="84" t="s">
        <v>1035</v>
      </c>
      <c r="D34" s="85">
        <v>2.1</v>
      </c>
      <c r="E34" s="86">
        <v>2.016</v>
      </c>
      <c r="F34" s="85">
        <v>1.9319999999999999</v>
      </c>
    </row>
    <row r="35" spans="1:6" ht="15" customHeight="1" x14ac:dyDescent="0.25">
      <c r="A35" s="1245"/>
      <c r="B35" s="76" t="s">
        <v>1049</v>
      </c>
      <c r="C35" s="77" t="s">
        <v>1035</v>
      </c>
      <c r="D35" s="78">
        <v>2.9249999999999998</v>
      </c>
      <c r="E35" s="78">
        <v>2.8079999999999998</v>
      </c>
      <c r="F35" s="78">
        <v>2.6909999999999998</v>
      </c>
    </row>
    <row r="36" spans="1:6" ht="15" customHeight="1" x14ac:dyDescent="0.25">
      <c r="A36" s="1245"/>
      <c r="B36" s="83" t="s">
        <v>1050</v>
      </c>
      <c r="C36" s="84" t="s">
        <v>1035</v>
      </c>
      <c r="D36" s="85">
        <v>3.7624999999999997</v>
      </c>
      <c r="E36" s="86">
        <v>3.6119999999999997</v>
      </c>
      <c r="F36" s="85">
        <v>3.4614999999999996</v>
      </c>
    </row>
    <row r="37" spans="1:6" ht="15" customHeight="1" x14ac:dyDescent="0.25">
      <c r="A37" s="1245"/>
      <c r="B37" s="76" t="s">
        <v>1051</v>
      </c>
      <c r="C37" s="77" t="s">
        <v>1035</v>
      </c>
      <c r="D37" s="78">
        <v>4.6000000000000005</v>
      </c>
      <c r="E37" s="78">
        <v>4.4160000000000004</v>
      </c>
      <c r="F37" s="78">
        <v>4.2320000000000002</v>
      </c>
    </row>
    <row r="38" spans="1:6" ht="15" customHeight="1" x14ac:dyDescent="0.25">
      <c r="A38" s="1245" t="s">
        <v>1055</v>
      </c>
      <c r="B38" s="83" t="s">
        <v>1047</v>
      </c>
      <c r="C38" s="84" t="s">
        <v>1035</v>
      </c>
      <c r="D38" s="85">
        <v>1.3625</v>
      </c>
      <c r="E38" s="86">
        <v>1.3080000000000001</v>
      </c>
      <c r="F38" s="85">
        <v>1.2535000000000001</v>
      </c>
    </row>
    <row r="39" spans="1:6" ht="15" customHeight="1" x14ac:dyDescent="0.25">
      <c r="A39" s="1245"/>
      <c r="B39" s="76" t="s">
        <v>1030</v>
      </c>
      <c r="C39" s="77" t="s">
        <v>1035</v>
      </c>
      <c r="D39" s="78">
        <v>1.5249999999999999</v>
      </c>
      <c r="E39" s="78">
        <v>1.464</v>
      </c>
      <c r="F39" s="78">
        <v>1.403</v>
      </c>
    </row>
    <row r="40" spans="1:6" ht="15" customHeight="1" x14ac:dyDescent="0.25">
      <c r="A40" s="1245"/>
      <c r="B40" s="83" t="s">
        <v>1032</v>
      </c>
      <c r="C40" s="84" t="s">
        <v>1035</v>
      </c>
      <c r="D40" s="85">
        <v>1.9500000000000002</v>
      </c>
      <c r="E40" s="86">
        <v>1.8720000000000001</v>
      </c>
      <c r="F40" s="85">
        <v>1.794</v>
      </c>
    </row>
    <row r="41" spans="1:6" ht="15" customHeight="1" x14ac:dyDescent="0.25">
      <c r="A41" s="1245"/>
      <c r="B41" s="76" t="s">
        <v>1048</v>
      </c>
      <c r="C41" s="77" t="s">
        <v>1035</v>
      </c>
      <c r="D41" s="78">
        <v>2.4375</v>
      </c>
      <c r="E41" s="78">
        <v>2.34</v>
      </c>
      <c r="F41" s="78">
        <v>2.2424999999999997</v>
      </c>
    </row>
    <row r="42" spans="1:6" ht="15" customHeight="1" x14ac:dyDescent="0.25">
      <c r="A42" s="1245"/>
      <c r="B42" s="83" t="s">
        <v>1049</v>
      </c>
      <c r="C42" s="84" t="s">
        <v>1035</v>
      </c>
      <c r="D42" s="85">
        <v>3.4125000000000001</v>
      </c>
      <c r="E42" s="86">
        <v>3.2759999999999998</v>
      </c>
      <c r="F42" s="85">
        <v>3.1395</v>
      </c>
    </row>
    <row r="43" spans="1:6" ht="15" customHeight="1" x14ac:dyDescent="0.25">
      <c r="A43" s="1245"/>
      <c r="B43" s="76" t="s">
        <v>1050</v>
      </c>
      <c r="C43" s="77" t="s">
        <v>1035</v>
      </c>
      <c r="D43" s="78">
        <v>5.1749999999999998</v>
      </c>
      <c r="E43" s="78">
        <v>4.968</v>
      </c>
      <c r="F43" s="78">
        <v>4.7609999999999992</v>
      </c>
    </row>
    <row r="44" spans="1:6" ht="15" customHeight="1" x14ac:dyDescent="0.25">
      <c r="A44" s="1245"/>
      <c r="B44" s="83" t="s">
        <v>1051</v>
      </c>
      <c r="C44" s="84" t="s">
        <v>1035</v>
      </c>
      <c r="D44" s="85">
        <v>5.4249999999999998</v>
      </c>
      <c r="E44" s="86">
        <v>5.2080000000000002</v>
      </c>
      <c r="F44" s="85">
        <v>4.9909999999999997</v>
      </c>
    </row>
    <row r="45" spans="1:6" ht="15" customHeight="1" x14ac:dyDescent="0.25">
      <c r="A45" s="1245" t="s">
        <v>1036</v>
      </c>
      <c r="B45" s="76" t="s">
        <v>1047</v>
      </c>
      <c r="C45" s="77" t="s">
        <v>1035</v>
      </c>
      <c r="D45" s="78">
        <v>1.4624999999999999</v>
      </c>
      <c r="E45" s="78">
        <v>1.4039999999999999</v>
      </c>
      <c r="F45" s="78">
        <v>1.3454999999999999</v>
      </c>
    </row>
    <row r="46" spans="1:6" ht="15" customHeight="1" x14ac:dyDescent="0.25">
      <c r="A46" s="1245"/>
      <c r="B46" s="83" t="s">
        <v>1030</v>
      </c>
      <c r="C46" s="84" t="s">
        <v>1035</v>
      </c>
      <c r="D46" s="85">
        <v>3.25</v>
      </c>
      <c r="E46" s="86">
        <v>3.12</v>
      </c>
      <c r="F46" s="85">
        <v>2.99</v>
      </c>
    </row>
    <row r="47" spans="1:6" ht="15" customHeight="1" x14ac:dyDescent="0.25">
      <c r="A47" s="1245"/>
      <c r="B47" s="76" t="s">
        <v>1032</v>
      </c>
      <c r="C47" s="77" t="s">
        <v>1035</v>
      </c>
      <c r="D47" s="78">
        <v>4.2300000000000004</v>
      </c>
      <c r="E47" s="78">
        <v>4.0599999999999996</v>
      </c>
      <c r="F47" s="78">
        <v>3.89</v>
      </c>
    </row>
    <row r="48" spans="1:6" ht="15" customHeight="1" x14ac:dyDescent="0.25">
      <c r="A48" s="1245"/>
      <c r="B48" s="83" t="s">
        <v>1048</v>
      </c>
      <c r="C48" s="84" t="s">
        <v>1035</v>
      </c>
      <c r="D48" s="85">
        <v>2.7750000000000004</v>
      </c>
      <c r="E48" s="86">
        <v>2.6640000000000001</v>
      </c>
      <c r="F48" s="85">
        <v>2.5530000000000004</v>
      </c>
    </row>
    <row r="49" spans="1:6" ht="15" customHeight="1" x14ac:dyDescent="0.25">
      <c r="A49" s="1245"/>
      <c r="B49" s="76" t="s">
        <v>1049</v>
      </c>
      <c r="C49" s="77" t="s">
        <v>1035</v>
      </c>
      <c r="D49" s="79">
        <v>3.9000000000000004</v>
      </c>
      <c r="E49" s="79">
        <v>3.7440000000000002</v>
      </c>
      <c r="F49" s="79">
        <v>3.5880000000000001</v>
      </c>
    </row>
    <row r="50" spans="1:6" ht="15" customHeight="1" x14ac:dyDescent="0.25">
      <c r="A50" s="1245"/>
      <c r="B50" s="83" t="s">
        <v>1050</v>
      </c>
      <c r="C50" s="84" t="s">
        <v>1035</v>
      </c>
      <c r="D50" s="85">
        <v>5</v>
      </c>
      <c r="E50" s="86">
        <v>4.8</v>
      </c>
      <c r="F50" s="85">
        <v>4.5999999999999996</v>
      </c>
    </row>
    <row r="51" spans="1:6" ht="15" customHeight="1" x14ac:dyDescent="0.25">
      <c r="A51" s="1246"/>
      <c r="B51" s="80" t="s">
        <v>1051</v>
      </c>
      <c r="C51" s="81" t="s">
        <v>1035</v>
      </c>
      <c r="D51" s="82">
        <v>6.1124999999999998</v>
      </c>
      <c r="E51" s="82">
        <v>5.8679999999999994</v>
      </c>
      <c r="F51" s="82">
        <v>5.6234999999999999</v>
      </c>
    </row>
    <row r="52" spans="1:6" ht="18" customHeight="1" x14ac:dyDescent="0.25">
      <c r="A52" s="1244" t="s">
        <v>1058</v>
      </c>
      <c r="B52" s="1244"/>
      <c r="C52" s="1244"/>
      <c r="D52" s="1244"/>
      <c r="E52" s="1244"/>
      <c r="F52" s="1244"/>
    </row>
    <row r="53" spans="1:6" ht="15" customHeight="1" x14ac:dyDescent="0.25">
      <c r="A53" s="1256" t="s">
        <v>1037</v>
      </c>
      <c r="B53" s="87" t="s">
        <v>1047</v>
      </c>
      <c r="C53" s="88" t="s">
        <v>1038</v>
      </c>
      <c r="D53" s="89">
        <v>3.7874999999999996</v>
      </c>
      <c r="E53" s="90">
        <v>3.6359999999999997</v>
      </c>
      <c r="F53" s="89">
        <v>3.4844999999999997</v>
      </c>
    </row>
    <row r="54" spans="1:6" ht="15" customHeight="1" x14ac:dyDescent="0.25">
      <c r="A54" s="1256"/>
      <c r="B54" s="76" t="s">
        <v>1030</v>
      </c>
      <c r="C54" s="77" t="s">
        <v>1038</v>
      </c>
      <c r="D54" s="78">
        <v>4.1749999999999998</v>
      </c>
      <c r="E54" s="78">
        <v>4.008</v>
      </c>
      <c r="F54" s="78">
        <v>3.8409999999999997</v>
      </c>
    </row>
    <row r="55" spans="1:6" ht="15" customHeight="1" x14ac:dyDescent="0.25">
      <c r="A55" s="1256"/>
      <c r="B55" s="83" t="s">
        <v>1032</v>
      </c>
      <c r="C55" s="84" t="s">
        <v>1038</v>
      </c>
      <c r="D55" s="85">
        <v>5.5500000000000007</v>
      </c>
      <c r="E55" s="91">
        <v>5.3280000000000003</v>
      </c>
      <c r="F55" s="85">
        <v>5.1060000000000008</v>
      </c>
    </row>
    <row r="56" spans="1:6" ht="15" customHeight="1" x14ac:dyDescent="0.25">
      <c r="A56" s="1256"/>
      <c r="B56" s="76" t="s">
        <v>1048</v>
      </c>
      <c r="C56" s="77" t="s">
        <v>1038</v>
      </c>
      <c r="D56" s="78">
        <v>6.9375</v>
      </c>
      <c r="E56" s="78">
        <v>6.66</v>
      </c>
      <c r="F56" s="78">
        <v>6.3824999999999994</v>
      </c>
    </row>
    <row r="57" spans="1:6" ht="15" customHeight="1" x14ac:dyDescent="0.25">
      <c r="A57" s="1256"/>
      <c r="B57" s="83" t="s">
        <v>1049</v>
      </c>
      <c r="C57" s="84" t="s">
        <v>1038</v>
      </c>
      <c r="D57" s="85">
        <v>9.7249999999999996</v>
      </c>
      <c r="E57" s="91">
        <v>9.3360000000000003</v>
      </c>
      <c r="F57" s="85">
        <v>8.947000000000001</v>
      </c>
    </row>
    <row r="58" spans="1:6" ht="15" customHeight="1" x14ac:dyDescent="0.25">
      <c r="A58" s="1256"/>
      <c r="B58" s="76" t="s">
        <v>1050</v>
      </c>
      <c r="C58" s="77" t="s">
        <v>1038</v>
      </c>
      <c r="D58" s="78">
        <v>12.487500000000001</v>
      </c>
      <c r="E58" s="78">
        <v>11.988</v>
      </c>
      <c r="F58" s="78">
        <v>11.4885</v>
      </c>
    </row>
    <row r="59" spans="1:6" ht="15" customHeight="1" x14ac:dyDescent="0.25">
      <c r="A59" s="1257"/>
      <c r="B59" s="83" t="s">
        <v>1051</v>
      </c>
      <c r="C59" s="84" t="s">
        <v>1038</v>
      </c>
      <c r="D59" s="85">
        <v>15.275</v>
      </c>
      <c r="E59" s="91">
        <v>14.664000000000001</v>
      </c>
      <c r="F59" s="85">
        <v>14.053000000000001</v>
      </c>
    </row>
    <row r="60" spans="1:6" ht="15" customHeight="1" x14ac:dyDescent="0.25">
      <c r="A60" s="1245" t="s">
        <v>1056</v>
      </c>
      <c r="B60" s="76" t="s">
        <v>1047</v>
      </c>
      <c r="C60" s="77" t="s">
        <v>1038</v>
      </c>
      <c r="D60" s="78">
        <v>3.0375000000000001</v>
      </c>
      <c r="E60" s="78">
        <v>2.9160000000000004</v>
      </c>
      <c r="F60" s="78">
        <v>2.7945000000000002</v>
      </c>
    </row>
    <row r="61" spans="1:6" ht="15" customHeight="1" x14ac:dyDescent="0.25">
      <c r="A61" s="1245"/>
      <c r="B61" s="83" t="s">
        <v>1030</v>
      </c>
      <c r="C61" s="84" t="s">
        <v>1038</v>
      </c>
      <c r="D61" s="85">
        <v>3.3374999999999999</v>
      </c>
      <c r="E61" s="91">
        <v>3.2039999999999997</v>
      </c>
      <c r="F61" s="85">
        <v>3.0705</v>
      </c>
    </row>
    <row r="62" spans="1:6" ht="15" customHeight="1" x14ac:dyDescent="0.25">
      <c r="A62" s="1245"/>
      <c r="B62" s="76" t="s">
        <v>1032</v>
      </c>
      <c r="C62" s="77" t="s">
        <v>1038</v>
      </c>
      <c r="D62" s="78">
        <v>4.45</v>
      </c>
      <c r="E62" s="78">
        <v>4.2720000000000002</v>
      </c>
      <c r="F62" s="78">
        <v>4.0940000000000003</v>
      </c>
    </row>
    <row r="63" spans="1:6" ht="15" customHeight="1" x14ac:dyDescent="0.25">
      <c r="A63" s="1245"/>
      <c r="B63" s="83" t="s">
        <v>1048</v>
      </c>
      <c r="C63" s="84" t="s">
        <v>1038</v>
      </c>
      <c r="D63" s="85">
        <v>5.5500000000000007</v>
      </c>
      <c r="E63" s="91">
        <v>5.3280000000000003</v>
      </c>
      <c r="F63" s="85">
        <v>5.1060000000000008</v>
      </c>
    </row>
    <row r="64" spans="1:6" ht="15" customHeight="1" x14ac:dyDescent="0.25">
      <c r="A64" s="1245"/>
      <c r="B64" s="76" t="s">
        <v>1049</v>
      </c>
      <c r="C64" s="77" t="s">
        <v>1038</v>
      </c>
      <c r="D64" s="78">
        <v>7.7749999999999995</v>
      </c>
      <c r="E64" s="78">
        <v>7.4639999999999995</v>
      </c>
      <c r="F64" s="78">
        <v>7.1529999999999996</v>
      </c>
    </row>
    <row r="65" spans="1:6" ht="15" customHeight="1" x14ac:dyDescent="0.25">
      <c r="A65" s="1245"/>
      <c r="B65" s="83" t="s">
        <v>1050</v>
      </c>
      <c r="C65" s="84" t="s">
        <v>1038</v>
      </c>
      <c r="D65" s="85">
        <v>9.9875000000000007</v>
      </c>
      <c r="E65" s="91">
        <v>9.588000000000001</v>
      </c>
      <c r="F65" s="85">
        <v>9.1884999999999994</v>
      </c>
    </row>
    <row r="66" spans="1:6" ht="15" customHeight="1" x14ac:dyDescent="0.25">
      <c r="A66" s="1245"/>
      <c r="B66" s="76" t="s">
        <v>1051</v>
      </c>
      <c r="C66" s="77" t="s">
        <v>1038</v>
      </c>
      <c r="D66" s="78">
        <v>12.212499999999999</v>
      </c>
      <c r="E66" s="78">
        <v>11.724</v>
      </c>
      <c r="F66" s="78">
        <v>11.2355</v>
      </c>
    </row>
    <row r="67" spans="1:6" ht="15" customHeight="1" x14ac:dyDescent="0.25">
      <c r="A67" s="1245" t="s">
        <v>1057</v>
      </c>
      <c r="B67" s="83" t="s">
        <v>1047</v>
      </c>
      <c r="C67" s="84" t="s">
        <v>1038</v>
      </c>
      <c r="D67" s="85">
        <v>2.6</v>
      </c>
      <c r="E67" s="91">
        <v>2.496</v>
      </c>
      <c r="F67" s="85">
        <v>2.3919999999999999</v>
      </c>
    </row>
    <row r="68" spans="1:6" ht="15" customHeight="1" x14ac:dyDescent="0.25">
      <c r="A68" s="1245"/>
      <c r="B68" s="76" t="s">
        <v>1030</v>
      </c>
      <c r="C68" s="77" t="s">
        <v>1038</v>
      </c>
      <c r="D68" s="78">
        <v>2.8624999999999998</v>
      </c>
      <c r="E68" s="78">
        <v>2.7480000000000002</v>
      </c>
      <c r="F68" s="78">
        <v>2.6335000000000002</v>
      </c>
    </row>
    <row r="69" spans="1:6" ht="15" customHeight="1" x14ac:dyDescent="0.25">
      <c r="A69" s="1245"/>
      <c r="B69" s="83" t="s">
        <v>1032</v>
      </c>
      <c r="C69" s="84" t="s">
        <v>1038</v>
      </c>
      <c r="D69" s="85">
        <v>3.8125000000000004</v>
      </c>
      <c r="E69" s="91">
        <v>3.66</v>
      </c>
      <c r="F69" s="85">
        <v>3.5075000000000003</v>
      </c>
    </row>
    <row r="70" spans="1:6" ht="15" customHeight="1" x14ac:dyDescent="0.25">
      <c r="A70" s="1245"/>
      <c r="B70" s="76" t="s">
        <v>1048</v>
      </c>
      <c r="C70" s="77" t="s">
        <v>1038</v>
      </c>
      <c r="D70" s="78">
        <v>4.7625000000000002</v>
      </c>
      <c r="E70" s="78">
        <v>4.5720000000000001</v>
      </c>
      <c r="F70" s="78">
        <v>4.3815</v>
      </c>
    </row>
    <row r="71" spans="1:6" ht="15" customHeight="1" x14ac:dyDescent="0.25">
      <c r="A71" s="1245"/>
      <c r="B71" s="83" t="s">
        <v>1049</v>
      </c>
      <c r="C71" s="84" t="s">
        <v>1038</v>
      </c>
      <c r="D71" s="85">
        <v>6.6624999999999996</v>
      </c>
      <c r="E71" s="91">
        <v>6.3959999999999999</v>
      </c>
      <c r="F71" s="85">
        <v>6.1295000000000002</v>
      </c>
    </row>
    <row r="72" spans="1:6" ht="15" customHeight="1" x14ac:dyDescent="0.25">
      <c r="A72" s="1245"/>
      <c r="B72" s="76" t="s">
        <v>1050</v>
      </c>
      <c r="C72" s="77" t="s">
        <v>1038</v>
      </c>
      <c r="D72" s="78">
        <v>8.5625</v>
      </c>
      <c r="E72" s="78">
        <v>8.2200000000000006</v>
      </c>
      <c r="F72" s="78">
        <v>7.8775000000000004</v>
      </c>
    </row>
    <row r="73" spans="1:6" ht="15" customHeight="1" x14ac:dyDescent="0.25">
      <c r="A73" s="1245"/>
      <c r="B73" s="83" t="s">
        <v>1051</v>
      </c>
      <c r="C73" s="84" t="s">
        <v>1038</v>
      </c>
      <c r="D73" s="85">
        <v>10.462500000000002</v>
      </c>
      <c r="E73" s="91">
        <v>10.044</v>
      </c>
      <c r="F73" s="85">
        <v>9.6255000000000006</v>
      </c>
    </row>
    <row r="74" spans="1:6" ht="15" customHeight="1" x14ac:dyDescent="0.25">
      <c r="A74" s="1245" t="s">
        <v>1039</v>
      </c>
      <c r="B74" s="76" t="s">
        <v>1047</v>
      </c>
      <c r="C74" s="77" t="s">
        <v>1038</v>
      </c>
      <c r="D74" s="78">
        <v>3.4750000000000005</v>
      </c>
      <c r="E74" s="78">
        <v>3.3360000000000003</v>
      </c>
      <c r="F74" s="78">
        <v>3.1970000000000001</v>
      </c>
    </row>
    <row r="75" spans="1:6" ht="15" customHeight="1" x14ac:dyDescent="0.25">
      <c r="A75" s="1245"/>
      <c r="B75" s="83" t="s">
        <v>1030</v>
      </c>
      <c r="C75" s="84" t="s">
        <v>1038</v>
      </c>
      <c r="D75" s="85">
        <v>3.8125000000000004</v>
      </c>
      <c r="E75" s="91">
        <v>3.66</v>
      </c>
      <c r="F75" s="85">
        <v>3.5075000000000003</v>
      </c>
    </row>
    <row r="76" spans="1:6" ht="15" customHeight="1" x14ac:dyDescent="0.25">
      <c r="A76" s="1245"/>
      <c r="B76" s="76" t="s">
        <v>1032</v>
      </c>
      <c r="C76" s="77" t="s">
        <v>1038</v>
      </c>
      <c r="D76" s="78">
        <v>5.0875000000000004</v>
      </c>
      <c r="E76" s="78">
        <v>4.8840000000000003</v>
      </c>
      <c r="F76" s="78">
        <v>4.6805000000000003</v>
      </c>
    </row>
    <row r="77" spans="1:6" ht="15" customHeight="1" x14ac:dyDescent="0.25">
      <c r="A77" s="1245"/>
      <c r="B77" s="83" t="s">
        <v>1048</v>
      </c>
      <c r="C77" s="84" t="s">
        <v>1038</v>
      </c>
      <c r="D77" s="85">
        <v>6.3375000000000004</v>
      </c>
      <c r="E77" s="91">
        <v>6.0840000000000005</v>
      </c>
      <c r="F77" s="85">
        <v>5.8305000000000007</v>
      </c>
    </row>
    <row r="78" spans="1:6" ht="15" customHeight="1" x14ac:dyDescent="0.25">
      <c r="A78" s="1245"/>
      <c r="B78" s="76" t="s">
        <v>1049</v>
      </c>
      <c r="C78" s="77" t="s">
        <v>1038</v>
      </c>
      <c r="D78" s="78">
        <v>8.8875000000000011</v>
      </c>
      <c r="E78" s="78">
        <v>8.532</v>
      </c>
      <c r="F78" s="78">
        <v>8.1765000000000008</v>
      </c>
    </row>
    <row r="79" spans="1:6" ht="15" customHeight="1" x14ac:dyDescent="0.25">
      <c r="A79" s="1245"/>
      <c r="B79" s="83" t="s">
        <v>1050</v>
      </c>
      <c r="C79" s="84" t="s">
        <v>1038</v>
      </c>
      <c r="D79" s="85">
        <v>11.4375</v>
      </c>
      <c r="E79" s="91">
        <v>10.98</v>
      </c>
      <c r="F79" s="85">
        <v>10.522500000000001</v>
      </c>
    </row>
    <row r="80" spans="1:6" ht="15" customHeight="1" x14ac:dyDescent="0.25">
      <c r="A80" s="1245"/>
      <c r="B80" s="76" t="s">
        <v>1051</v>
      </c>
      <c r="C80" s="77" t="s">
        <v>1038</v>
      </c>
      <c r="D80" s="78">
        <v>13.95</v>
      </c>
      <c r="E80" s="78">
        <v>13.391999999999999</v>
      </c>
      <c r="F80" s="78">
        <v>12.834</v>
      </c>
    </row>
    <row r="81" spans="1:6" ht="15" customHeight="1" x14ac:dyDescent="0.25">
      <c r="A81" s="1245" t="s">
        <v>1040</v>
      </c>
      <c r="B81" s="83" t="s">
        <v>1047</v>
      </c>
      <c r="C81" s="84" t="s">
        <v>1038</v>
      </c>
      <c r="D81" s="85">
        <v>3.8375000000000004</v>
      </c>
      <c r="E81" s="91">
        <v>3.6840000000000002</v>
      </c>
      <c r="F81" s="85">
        <v>3.5305000000000004</v>
      </c>
    </row>
    <row r="82" spans="1:6" ht="15" customHeight="1" x14ac:dyDescent="0.25">
      <c r="A82" s="1245"/>
      <c r="B82" s="76" t="s">
        <v>1030</v>
      </c>
      <c r="C82" s="77" t="s">
        <v>1038</v>
      </c>
      <c r="D82" s="78">
        <v>4.7625000000000002</v>
      </c>
      <c r="E82" s="78">
        <v>4.5720000000000001</v>
      </c>
      <c r="F82" s="78">
        <v>4.3815</v>
      </c>
    </row>
    <row r="83" spans="1:6" ht="15" customHeight="1" x14ac:dyDescent="0.25">
      <c r="A83" s="1245"/>
      <c r="B83" s="83" t="s">
        <v>1032</v>
      </c>
      <c r="C83" s="84" t="s">
        <v>1038</v>
      </c>
      <c r="D83" s="85">
        <v>6.3375000000000004</v>
      </c>
      <c r="E83" s="91">
        <v>6.0840000000000005</v>
      </c>
      <c r="F83" s="85">
        <v>5.8305000000000007</v>
      </c>
    </row>
    <row r="84" spans="1:6" ht="15" customHeight="1" x14ac:dyDescent="0.25">
      <c r="A84" s="1245"/>
      <c r="B84" s="76" t="s">
        <v>1048</v>
      </c>
      <c r="C84" s="77" t="s">
        <v>1038</v>
      </c>
      <c r="D84" s="78">
        <v>7.9249999999999998</v>
      </c>
      <c r="E84" s="78">
        <v>7.6079999999999997</v>
      </c>
      <c r="F84" s="78">
        <v>7.2909999999999995</v>
      </c>
    </row>
    <row r="85" spans="1:6" ht="15" customHeight="1" x14ac:dyDescent="0.25">
      <c r="A85" s="1245"/>
      <c r="B85" s="83" t="s">
        <v>1049</v>
      </c>
      <c r="C85" s="84" t="s">
        <v>1038</v>
      </c>
      <c r="D85" s="85">
        <v>11.100000000000001</v>
      </c>
      <c r="E85" s="91">
        <v>10.656000000000001</v>
      </c>
      <c r="F85" s="85">
        <v>10.212000000000002</v>
      </c>
    </row>
    <row r="86" spans="1:6" ht="15" customHeight="1" x14ac:dyDescent="0.25">
      <c r="A86" s="1245"/>
      <c r="B86" s="76" t="s">
        <v>1050</v>
      </c>
      <c r="C86" s="77" t="s">
        <v>1038</v>
      </c>
      <c r="D86" s="78">
        <v>14.262499999999999</v>
      </c>
      <c r="E86" s="78">
        <v>13.692</v>
      </c>
      <c r="F86" s="78">
        <v>13.121500000000001</v>
      </c>
    </row>
    <row r="87" spans="1:6" ht="15" customHeight="1" x14ac:dyDescent="0.25">
      <c r="A87" s="1245"/>
      <c r="B87" s="83" t="s">
        <v>1051</v>
      </c>
      <c r="C87" s="84" t="s">
        <v>1038</v>
      </c>
      <c r="D87" s="85">
        <v>17.4375</v>
      </c>
      <c r="E87" s="91">
        <v>16.740000000000002</v>
      </c>
      <c r="F87" s="85">
        <v>16.0425</v>
      </c>
    </row>
    <row r="88" spans="1:6" ht="15" customHeight="1" x14ac:dyDescent="0.25">
      <c r="A88" s="1245" t="s">
        <v>1041</v>
      </c>
      <c r="B88" s="76" t="s">
        <v>1047</v>
      </c>
      <c r="C88" s="77" t="s">
        <v>1038</v>
      </c>
      <c r="D88" s="78">
        <v>7.5875000000000004</v>
      </c>
      <c r="E88" s="78">
        <v>7.2840000000000007</v>
      </c>
      <c r="F88" s="78">
        <v>6.9805000000000001</v>
      </c>
    </row>
    <row r="89" spans="1:6" ht="15" customHeight="1" x14ac:dyDescent="0.25">
      <c r="A89" s="1245"/>
      <c r="B89" s="83" t="s">
        <v>1030</v>
      </c>
      <c r="C89" s="84" t="s">
        <v>1038</v>
      </c>
      <c r="D89" s="85">
        <v>8.3249999999999993</v>
      </c>
      <c r="E89" s="91">
        <v>7.992</v>
      </c>
      <c r="F89" s="85">
        <v>7.6589999999999998</v>
      </c>
    </row>
    <row r="90" spans="1:6" ht="15" customHeight="1" x14ac:dyDescent="0.25">
      <c r="A90" s="1245"/>
      <c r="B90" s="76" t="s">
        <v>1032</v>
      </c>
      <c r="C90" s="77" t="s">
        <v>1038</v>
      </c>
      <c r="D90" s="78">
        <v>11.100000000000001</v>
      </c>
      <c r="E90" s="78">
        <v>10.656000000000001</v>
      </c>
      <c r="F90" s="78">
        <v>10.212000000000002</v>
      </c>
    </row>
    <row r="91" spans="1:6" ht="15" customHeight="1" x14ac:dyDescent="0.25">
      <c r="A91" s="1245"/>
      <c r="B91" s="83" t="s">
        <v>1048</v>
      </c>
      <c r="C91" s="84" t="s">
        <v>1038</v>
      </c>
      <c r="D91" s="85">
        <v>13.875</v>
      </c>
      <c r="E91" s="91">
        <v>13.32</v>
      </c>
      <c r="F91" s="85">
        <v>12.764999999999999</v>
      </c>
    </row>
    <row r="92" spans="1:6" ht="15" customHeight="1" x14ac:dyDescent="0.25">
      <c r="A92" s="1245"/>
      <c r="B92" s="76" t="s">
        <v>1049</v>
      </c>
      <c r="C92" s="77" t="s">
        <v>1038</v>
      </c>
      <c r="D92" s="78">
        <v>19.412500000000001</v>
      </c>
      <c r="E92" s="78">
        <v>18.636000000000003</v>
      </c>
      <c r="F92" s="78">
        <v>17.859500000000001</v>
      </c>
    </row>
    <row r="93" spans="1:6" ht="15" customHeight="1" x14ac:dyDescent="0.25">
      <c r="A93" s="1245"/>
      <c r="B93" s="83" t="s">
        <v>1050</v>
      </c>
      <c r="C93" s="84" t="s">
        <v>1038</v>
      </c>
      <c r="D93" s="85">
        <v>24.962499999999999</v>
      </c>
      <c r="E93" s="91">
        <v>23.963999999999999</v>
      </c>
      <c r="F93" s="85">
        <v>22.965499999999999</v>
      </c>
    </row>
    <row r="94" spans="1:6" ht="15" customHeight="1" x14ac:dyDescent="0.25">
      <c r="A94" s="1245"/>
      <c r="B94" s="76" t="s">
        <v>1051</v>
      </c>
      <c r="C94" s="77" t="s">
        <v>1038</v>
      </c>
      <c r="D94" s="78">
        <v>30.500000000000004</v>
      </c>
      <c r="E94" s="78">
        <v>29.28</v>
      </c>
      <c r="F94" s="78">
        <v>28.060000000000002</v>
      </c>
    </row>
    <row r="95" spans="1:6" ht="15" customHeight="1" x14ac:dyDescent="0.25">
      <c r="A95" s="1245" t="s">
        <v>1059</v>
      </c>
      <c r="B95" s="83" t="s">
        <v>1047</v>
      </c>
      <c r="C95" s="84" t="s">
        <v>1038</v>
      </c>
      <c r="D95" s="85">
        <v>7.9249999999999998</v>
      </c>
      <c r="E95" s="91">
        <v>7.6079999999999997</v>
      </c>
      <c r="F95" s="85">
        <v>7.2909999999999995</v>
      </c>
    </row>
    <row r="96" spans="1:6" ht="15" customHeight="1" x14ac:dyDescent="0.25">
      <c r="A96" s="1245"/>
      <c r="B96" s="76" t="s">
        <v>1030</v>
      </c>
      <c r="C96" s="77" t="s">
        <v>1038</v>
      </c>
      <c r="D96" s="78">
        <v>8.75</v>
      </c>
      <c r="E96" s="78">
        <v>8.4</v>
      </c>
      <c r="F96" s="78">
        <v>8.0500000000000007</v>
      </c>
    </row>
    <row r="97" spans="1:6" ht="15" customHeight="1" x14ac:dyDescent="0.25">
      <c r="A97" s="1245"/>
      <c r="B97" s="83" t="s">
        <v>1032</v>
      </c>
      <c r="C97" s="84" t="s">
        <v>1038</v>
      </c>
      <c r="D97" s="85">
        <v>11.65</v>
      </c>
      <c r="E97" s="91">
        <v>11.184000000000001</v>
      </c>
      <c r="F97" s="85">
        <v>10.718</v>
      </c>
    </row>
    <row r="98" spans="1:6" ht="15" customHeight="1" x14ac:dyDescent="0.25">
      <c r="A98" s="1245"/>
      <c r="B98" s="76" t="s">
        <v>1048</v>
      </c>
      <c r="C98" s="77" t="s">
        <v>1038</v>
      </c>
      <c r="D98" s="78">
        <v>14.574999999999999</v>
      </c>
      <c r="E98" s="78">
        <v>13.992000000000001</v>
      </c>
      <c r="F98" s="78">
        <v>13.409000000000001</v>
      </c>
    </row>
    <row r="99" spans="1:6" ht="15" customHeight="1" x14ac:dyDescent="0.25">
      <c r="A99" s="1245"/>
      <c r="B99" s="83" t="s">
        <v>1049</v>
      </c>
      <c r="C99" s="84" t="s">
        <v>1038</v>
      </c>
      <c r="D99" s="85">
        <v>20.412500000000001</v>
      </c>
      <c r="E99" s="91">
        <v>19.596000000000004</v>
      </c>
      <c r="F99" s="85">
        <v>18.779500000000002</v>
      </c>
    </row>
    <row r="100" spans="1:6" ht="15" customHeight="1" x14ac:dyDescent="0.25">
      <c r="A100" s="1245"/>
      <c r="B100" s="76" t="s">
        <v>1050</v>
      </c>
      <c r="C100" s="77" t="s">
        <v>1038</v>
      </c>
      <c r="D100" s="78">
        <v>26.225000000000001</v>
      </c>
      <c r="E100" s="78">
        <v>25.176000000000002</v>
      </c>
      <c r="F100" s="78">
        <v>24.126999999999999</v>
      </c>
    </row>
    <row r="101" spans="1:6" ht="15" customHeight="1" x14ac:dyDescent="0.25">
      <c r="A101" s="1245"/>
      <c r="B101" s="83" t="s">
        <v>1051</v>
      </c>
      <c r="C101" s="84" t="s">
        <v>1038</v>
      </c>
      <c r="D101" s="85">
        <v>32.0625</v>
      </c>
      <c r="E101" s="86">
        <v>30.78</v>
      </c>
      <c r="F101" s="85">
        <v>29.497500000000002</v>
      </c>
    </row>
    <row r="102" spans="1:6" ht="15" customHeight="1" x14ac:dyDescent="0.25">
      <c r="A102" s="1245" t="s">
        <v>1042</v>
      </c>
      <c r="B102" s="76" t="s">
        <v>1047</v>
      </c>
      <c r="C102" s="77" t="s">
        <v>1038</v>
      </c>
      <c r="D102" s="78">
        <v>8.625</v>
      </c>
      <c r="E102" s="78">
        <v>8.2800000000000011</v>
      </c>
      <c r="F102" s="78">
        <v>7.9350000000000005</v>
      </c>
    </row>
    <row r="103" spans="1:6" ht="15" customHeight="1" x14ac:dyDescent="0.25">
      <c r="A103" s="1245"/>
      <c r="B103" s="83" t="s">
        <v>1030</v>
      </c>
      <c r="C103" s="84" t="s">
        <v>1038</v>
      </c>
      <c r="D103" s="85">
        <v>11.7</v>
      </c>
      <c r="E103" s="86">
        <v>11.23</v>
      </c>
      <c r="F103" s="85">
        <v>10.76</v>
      </c>
    </row>
    <row r="104" spans="1:6" ht="15" customHeight="1" x14ac:dyDescent="0.25">
      <c r="A104" s="1245"/>
      <c r="B104" s="76" t="s">
        <v>1032</v>
      </c>
      <c r="C104" s="77" t="s">
        <v>1038</v>
      </c>
      <c r="D104" s="78">
        <v>12.675000000000001</v>
      </c>
      <c r="E104" s="78">
        <v>12.168000000000001</v>
      </c>
      <c r="F104" s="78">
        <v>11.661000000000001</v>
      </c>
    </row>
    <row r="105" spans="1:6" ht="15" customHeight="1" x14ac:dyDescent="0.25">
      <c r="A105" s="1245"/>
      <c r="B105" s="83" t="s">
        <v>1048</v>
      </c>
      <c r="C105" s="84" t="s">
        <v>1038</v>
      </c>
      <c r="D105" s="85">
        <v>15.85</v>
      </c>
      <c r="E105" s="91">
        <v>15.215999999999999</v>
      </c>
      <c r="F105" s="85">
        <v>14.581999999999999</v>
      </c>
    </row>
    <row r="106" spans="1:6" ht="15" customHeight="1" x14ac:dyDescent="0.25">
      <c r="A106" s="1245"/>
      <c r="B106" s="76" t="s">
        <v>1049</v>
      </c>
      <c r="C106" s="77" t="s">
        <v>1038</v>
      </c>
      <c r="D106" s="78">
        <v>22.212499999999999</v>
      </c>
      <c r="E106" s="78">
        <v>21.323999999999998</v>
      </c>
      <c r="F106" s="78">
        <v>20.435499999999998</v>
      </c>
    </row>
    <row r="107" spans="1:6" ht="15" customHeight="1" x14ac:dyDescent="0.25">
      <c r="A107" s="1245"/>
      <c r="B107" s="83" t="s">
        <v>1050</v>
      </c>
      <c r="C107" s="84" t="s">
        <v>1038</v>
      </c>
      <c r="D107" s="85">
        <v>28.524999999999999</v>
      </c>
      <c r="E107" s="91">
        <v>27.384</v>
      </c>
      <c r="F107" s="85">
        <v>26.243000000000002</v>
      </c>
    </row>
    <row r="108" spans="1:6" ht="15" customHeight="1" x14ac:dyDescent="0.25">
      <c r="A108" s="1246"/>
      <c r="B108" s="80" t="s">
        <v>1051</v>
      </c>
      <c r="C108" s="81" t="s">
        <v>1038</v>
      </c>
      <c r="D108" s="82">
        <v>34.887500000000003</v>
      </c>
      <c r="E108" s="82">
        <v>33.492000000000004</v>
      </c>
      <c r="F108" s="82">
        <v>32.096499999999999</v>
      </c>
    </row>
    <row r="109" spans="1:6" ht="18" customHeight="1" x14ac:dyDescent="0.25">
      <c r="A109" s="1244" t="s">
        <v>1382</v>
      </c>
      <c r="B109" s="1244"/>
      <c r="C109" s="1244"/>
      <c r="D109" s="1244"/>
      <c r="E109" s="1244"/>
      <c r="F109" s="1244"/>
    </row>
    <row r="110" spans="1:6" ht="15" customHeight="1" x14ac:dyDescent="0.25">
      <c r="A110" s="69" t="s">
        <v>1383</v>
      </c>
      <c r="B110" s="87" t="s">
        <v>1114</v>
      </c>
      <c r="C110" s="88" t="s">
        <v>1115</v>
      </c>
      <c r="D110" s="89">
        <v>1.1844999999999999</v>
      </c>
      <c r="E110" s="90">
        <v>1.1638999999999999</v>
      </c>
      <c r="F110" s="89">
        <v>1.1330000000000002</v>
      </c>
    </row>
    <row r="111" spans="1:6" ht="15" customHeight="1" x14ac:dyDescent="0.25">
      <c r="A111" s="70" t="s">
        <v>1036</v>
      </c>
      <c r="B111" s="76" t="s">
        <v>1114</v>
      </c>
      <c r="C111" s="92" t="s">
        <v>1115</v>
      </c>
      <c r="D111" s="78">
        <v>2.4069499999999997</v>
      </c>
      <c r="E111" s="93">
        <v>2.3650899999999999</v>
      </c>
      <c r="F111" s="78">
        <v>2.3023000000000002</v>
      </c>
    </row>
    <row r="112" spans="1:6" ht="15" customHeight="1" x14ac:dyDescent="0.25">
      <c r="A112" s="70" t="s">
        <v>1040</v>
      </c>
      <c r="B112" s="83" t="s">
        <v>1114</v>
      </c>
      <c r="C112" s="84" t="s">
        <v>1116</v>
      </c>
      <c r="D112" s="85">
        <v>5.2784999999999993</v>
      </c>
      <c r="E112" s="91">
        <v>5.1866999999999992</v>
      </c>
      <c r="F112" s="85">
        <v>5.0490000000000004</v>
      </c>
    </row>
    <row r="113" spans="1:6" ht="15" customHeight="1" x14ac:dyDescent="0.25">
      <c r="A113" s="70" t="s">
        <v>1384</v>
      </c>
      <c r="B113" s="76" t="s">
        <v>1114</v>
      </c>
      <c r="C113" s="92" t="s">
        <v>1117</v>
      </c>
      <c r="D113" s="78">
        <v>4.51145</v>
      </c>
      <c r="E113" s="93">
        <v>4.4329899999999993</v>
      </c>
      <c r="F113" s="78">
        <v>4.3153000000000006</v>
      </c>
    </row>
    <row r="114" spans="1:6" ht="15" customHeight="1" x14ac:dyDescent="0.25">
      <c r="A114" s="70" t="s">
        <v>1061</v>
      </c>
      <c r="B114" s="83" t="s">
        <v>1030</v>
      </c>
      <c r="C114" s="84" t="s">
        <v>1060</v>
      </c>
      <c r="D114" s="85">
        <v>747.5</v>
      </c>
      <c r="E114" s="91">
        <v>717.6</v>
      </c>
      <c r="F114" s="85">
        <v>687.7</v>
      </c>
    </row>
    <row r="115" spans="1:6" ht="15" customHeight="1" x14ac:dyDescent="0.25">
      <c r="A115" s="70" t="s">
        <v>1061</v>
      </c>
      <c r="B115" s="76" t="s">
        <v>1032</v>
      </c>
      <c r="C115" s="92" t="s">
        <v>1118</v>
      </c>
      <c r="D115" s="78">
        <v>3.0014999999999996</v>
      </c>
      <c r="E115" s="93">
        <v>2.9492999999999996</v>
      </c>
      <c r="F115" s="78">
        <v>2.871</v>
      </c>
    </row>
    <row r="116" spans="1:6" ht="15" customHeight="1" x14ac:dyDescent="0.25">
      <c r="A116" s="71" t="s">
        <v>1037</v>
      </c>
      <c r="B116" s="83" t="s">
        <v>1030</v>
      </c>
      <c r="C116" s="84" t="s">
        <v>1060</v>
      </c>
      <c r="D116" s="85">
        <v>453.75</v>
      </c>
      <c r="E116" s="91">
        <v>435.6</v>
      </c>
      <c r="F116" s="85">
        <v>417.45</v>
      </c>
    </row>
    <row r="117" spans="1:6" ht="15" customHeight="1" x14ac:dyDescent="0.25">
      <c r="A117" s="70" t="s">
        <v>1040</v>
      </c>
      <c r="B117" s="76" t="s">
        <v>1030</v>
      </c>
      <c r="C117" s="92" t="s">
        <v>1116</v>
      </c>
      <c r="D117" s="78">
        <v>6.669999999999999</v>
      </c>
      <c r="E117" s="93">
        <v>6.5539999999999994</v>
      </c>
      <c r="F117" s="78">
        <v>6.38</v>
      </c>
    </row>
    <row r="118" spans="1:6" ht="15" customHeight="1" x14ac:dyDescent="0.25">
      <c r="A118" s="70" t="s">
        <v>1040</v>
      </c>
      <c r="B118" s="83" t="s">
        <v>1160</v>
      </c>
      <c r="C118" s="84" t="s">
        <v>1116</v>
      </c>
      <c r="D118" s="85">
        <v>5.52</v>
      </c>
      <c r="E118" s="91">
        <v>5.4239999999999995</v>
      </c>
      <c r="F118" s="85">
        <v>5.28</v>
      </c>
    </row>
    <row r="119" spans="1:6" ht="15" customHeight="1" x14ac:dyDescent="0.25">
      <c r="A119" s="70" t="s">
        <v>1037</v>
      </c>
      <c r="B119" s="76" t="s">
        <v>1030</v>
      </c>
      <c r="C119" s="92" t="s">
        <v>1116</v>
      </c>
      <c r="D119" s="78">
        <v>5.9914999999999994</v>
      </c>
      <c r="E119" s="93">
        <v>5.8872999999999998</v>
      </c>
      <c r="F119" s="78">
        <v>5.7310000000000008</v>
      </c>
    </row>
    <row r="120" spans="1:6" ht="15" customHeight="1" x14ac:dyDescent="0.25">
      <c r="A120" s="70" t="s">
        <v>1033</v>
      </c>
      <c r="B120" s="83" t="s">
        <v>1030</v>
      </c>
      <c r="C120" s="84" t="s">
        <v>1115</v>
      </c>
      <c r="D120" s="85">
        <v>0.83374999999999988</v>
      </c>
      <c r="E120" s="91">
        <v>0.81924999999999992</v>
      </c>
      <c r="F120" s="85">
        <v>0.79749999999999999</v>
      </c>
    </row>
    <row r="121" spans="1:6" ht="15" customHeight="1" x14ac:dyDescent="0.25">
      <c r="A121" s="70" t="s">
        <v>1385</v>
      </c>
      <c r="B121" s="76" t="s">
        <v>1032</v>
      </c>
      <c r="C121" s="92" t="s">
        <v>1115</v>
      </c>
      <c r="D121" s="78">
        <v>1.2040499999999998</v>
      </c>
      <c r="E121" s="93">
        <v>1.1831099999999999</v>
      </c>
      <c r="F121" s="78">
        <v>1.1516999999999999</v>
      </c>
    </row>
    <row r="122" spans="1:6" ht="15" customHeight="1" x14ac:dyDescent="0.25">
      <c r="A122" s="70" t="s">
        <v>1036</v>
      </c>
      <c r="B122" s="83" t="s">
        <v>1032</v>
      </c>
      <c r="C122" s="84" t="s">
        <v>1115</v>
      </c>
      <c r="D122" s="85">
        <v>2.6265999999999994</v>
      </c>
      <c r="E122" s="91">
        <v>2.5809199999999994</v>
      </c>
      <c r="F122" s="85">
        <v>2.5124</v>
      </c>
    </row>
    <row r="123" spans="1:6" ht="15" customHeight="1" x14ac:dyDescent="0.25">
      <c r="A123" s="71" t="s">
        <v>1037</v>
      </c>
      <c r="B123" s="76" t="s">
        <v>1032</v>
      </c>
      <c r="C123" s="92" t="s">
        <v>1116</v>
      </c>
      <c r="D123" s="78">
        <v>6.2341499999999996</v>
      </c>
      <c r="E123" s="93">
        <v>6.1257299999999999</v>
      </c>
      <c r="F123" s="78">
        <v>5.9631000000000007</v>
      </c>
    </row>
    <row r="124" spans="1:6" ht="15" customHeight="1" x14ac:dyDescent="0.25">
      <c r="A124" s="70" t="s">
        <v>1040</v>
      </c>
      <c r="B124" s="83" t="s">
        <v>1032</v>
      </c>
      <c r="C124" s="84" t="s">
        <v>1116</v>
      </c>
      <c r="D124" s="85">
        <v>7.4375</v>
      </c>
      <c r="E124" s="91">
        <v>7.14</v>
      </c>
      <c r="F124" s="85">
        <v>6.8424999999999994</v>
      </c>
    </row>
    <row r="125" spans="1:6" ht="15" customHeight="1" x14ac:dyDescent="0.25">
      <c r="A125" s="70" t="s">
        <v>1384</v>
      </c>
      <c r="B125" s="76" t="s">
        <v>1032</v>
      </c>
      <c r="C125" s="92" t="s">
        <v>1117</v>
      </c>
      <c r="D125" s="78">
        <v>4.843799999999999</v>
      </c>
      <c r="E125" s="93">
        <v>4.7595599999999996</v>
      </c>
      <c r="F125" s="78">
        <v>4.6332000000000004</v>
      </c>
    </row>
    <row r="126" spans="1:6" ht="15" customHeight="1" x14ac:dyDescent="0.25">
      <c r="A126" s="70" t="s">
        <v>1385</v>
      </c>
      <c r="B126" s="83" t="s">
        <v>1119</v>
      </c>
      <c r="C126" s="84" t="s">
        <v>1115</v>
      </c>
      <c r="D126" s="85">
        <v>1.6145999999999998</v>
      </c>
      <c r="E126" s="91">
        <v>1.5865199999999997</v>
      </c>
      <c r="F126" s="85">
        <v>1.5444</v>
      </c>
    </row>
    <row r="127" spans="1:6" ht="15" customHeight="1" x14ac:dyDescent="0.25">
      <c r="A127" s="70" t="s">
        <v>1036</v>
      </c>
      <c r="B127" s="76" t="s">
        <v>1119</v>
      </c>
      <c r="C127" s="92" t="s">
        <v>1115</v>
      </c>
      <c r="D127" s="78">
        <v>3.5879999999999996</v>
      </c>
      <c r="E127" s="93">
        <v>3.5255999999999998</v>
      </c>
      <c r="F127" s="78">
        <v>3.4320000000000004</v>
      </c>
    </row>
    <row r="128" spans="1:6" ht="15" customHeight="1" x14ac:dyDescent="0.25">
      <c r="A128" s="71" t="s">
        <v>1037</v>
      </c>
      <c r="B128" s="83" t="s">
        <v>1119</v>
      </c>
      <c r="C128" s="84" t="s">
        <v>1116</v>
      </c>
      <c r="D128" s="85">
        <v>8.7595499999999991</v>
      </c>
      <c r="E128" s="91">
        <v>8.6072099999999985</v>
      </c>
      <c r="F128" s="85">
        <v>8.3787000000000003</v>
      </c>
    </row>
    <row r="129" spans="1:6" ht="15" customHeight="1" x14ac:dyDescent="0.25">
      <c r="A129" s="70" t="s">
        <v>1040</v>
      </c>
      <c r="B129" s="76" t="s">
        <v>1119</v>
      </c>
      <c r="C129" s="92" t="s">
        <v>1116</v>
      </c>
      <c r="D129" s="78">
        <v>9.8255999999999997</v>
      </c>
      <c r="E129" s="93">
        <v>9.6547199999999993</v>
      </c>
      <c r="F129" s="78">
        <v>9.3984000000000005</v>
      </c>
    </row>
    <row r="130" spans="1:6" ht="15" customHeight="1" x14ac:dyDescent="0.25">
      <c r="A130" s="70" t="s">
        <v>1384</v>
      </c>
      <c r="B130" s="83" t="s">
        <v>1119</v>
      </c>
      <c r="C130" s="84" t="s">
        <v>1117</v>
      </c>
      <c r="D130" s="85">
        <v>6.9666999999999994</v>
      </c>
      <c r="E130" s="91">
        <v>6.8455399999999988</v>
      </c>
      <c r="F130" s="85">
        <v>6.6638000000000002</v>
      </c>
    </row>
    <row r="131" spans="1:6" ht="18" customHeight="1" x14ac:dyDescent="0.25">
      <c r="A131" s="1244" t="s">
        <v>1062</v>
      </c>
      <c r="B131" s="1244"/>
      <c r="C131" s="1244"/>
      <c r="D131" s="1244"/>
      <c r="E131" s="1244"/>
      <c r="F131" s="1244"/>
    </row>
    <row r="132" spans="1:6" ht="15" customHeight="1" x14ac:dyDescent="0.25">
      <c r="A132" s="72" t="s">
        <v>1120</v>
      </c>
      <c r="B132" s="86" t="s">
        <v>1121</v>
      </c>
      <c r="C132" s="84" t="s">
        <v>1115</v>
      </c>
      <c r="D132" s="85">
        <v>0.94874999999999987</v>
      </c>
      <c r="E132" s="91">
        <v>0.93224999999999991</v>
      </c>
      <c r="F132" s="85">
        <v>0.90749999999999997</v>
      </c>
    </row>
    <row r="133" spans="1:6" ht="15" customHeight="1" x14ac:dyDescent="0.25">
      <c r="A133" s="72" t="s">
        <v>1122</v>
      </c>
      <c r="B133" s="72" t="s">
        <v>1121</v>
      </c>
      <c r="C133" s="92" t="s">
        <v>1115</v>
      </c>
      <c r="D133" s="78">
        <v>1.9549999999999998</v>
      </c>
      <c r="E133" s="71">
        <v>1.9209999999999998</v>
      </c>
      <c r="F133" s="78">
        <v>1.87</v>
      </c>
    </row>
    <row r="134" spans="1:6" ht="15" customHeight="1" x14ac:dyDescent="0.25">
      <c r="A134" s="1245" t="s">
        <v>1063</v>
      </c>
      <c r="B134" s="86" t="s">
        <v>1121</v>
      </c>
      <c r="C134" s="84"/>
      <c r="D134" s="85">
        <v>1.6375000000000002</v>
      </c>
      <c r="E134" s="91">
        <v>1.5720000000000001</v>
      </c>
      <c r="F134" s="85">
        <v>1.5065</v>
      </c>
    </row>
    <row r="135" spans="1:6" ht="15" customHeight="1" x14ac:dyDescent="0.25">
      <c r="A135" s="1245"/>
      <c r="B135" s="72" t="s">
        <v>1123</v>
      </c>
      <c r="C135" s="94"/>
      <c r="D135" s="78">
        <v>2.4500000000000002</v>
      </c>
      <c r="E135" s="78">
        <v>2.3519999999999999</v>
      </c>
      <c r="F135" s="78">
        <v>2.254</v>
      </c>
    </row>
    <row r="136" spans="1:6" ht="15" customHeight="1" x14ac:dyDescent="0.25">
      <c r="A136" s="1245" t="s">
        <v>1064</v>
      </c>
      <c r="B136" s="86" t="s">
        <v>1121</v>
      </c>
      <c r="C136" s="84"/>
      <c r="D136" s="85">
        <v>1.6875</v>
      </c>
      <c r="E136" s="86">
        <v>1.62</v>
      </c>
      <c r="F136" s="85">
        <v>1.5525000000000002</v>
      </c>
    </row>
    <row r="137" spans="1:6" ht="15" customHeight="1" x14ac:dyDescent="0.25">
      <c r="A137" s="1245"/>
      <c r="B137" s="72" t="s">
        <v>1123</v>
      </c>
      <c r="C137" s="94"/>
      <c r="D137" s="78">
        <v>2.4624999999999999</v>
      </c>
      <c r="E137" s="78">
        <v>2.3639999999999999</v>
      </c>
      <c r="F137" s="78">
        <v>2.2654999999999998</v>
      </c>
    </row>
    <row r="138" spans="1:6" ht="15" customHeight="1" x14ac:dyDescent="0.25">
      <c r="A138" s="1245" t="s">
        <v>1029</v>
      </c>
      <c r="B138" s="86" t="s">
        <v>1121</v>
      </c>
      <c r="C138" s="84"/>
      <c r="D138" s="85">
        <v>2.1875</v>
      </c>
      <c r="E138" s="86">
        <v>2.1</v>
      </c>
      <c r="F138" s="85">
        <v>2.0125000000000002</v>
      </c>
    </row>
    <row r="139" spans="1:6" ht="15" customHeight="1" x14ac:dyDescent="0.25">
      <c r="A139" s="1245"/>
      <c r="B139" s="72" t="s">
        <v>1123</v>
      </c>
      <c r="C139" s="94"/>
      <c r="D139" s="78">
        <v>3.9750000000000001</v>
      </c>
      <c r="E139" s="78">
        <v>3.8160000000000003</v>
      </c>
      <c r="F139" s="78">
        <v>3.657</v>
      </c>
    </row>
    <row r="140" spans="1:6" ht="15" customHeight="1" x14ac:dyDescent="0.25">
      <c r="A140" s="72" t="s">
        <v>1033</v>
      </c>
      <c r="B140" s="86" t="s">
        <v>1121</v>
      </c>
      <c r="C140" s="84" t="s">
        <v>1116</v>
      </c>
      <c r="D140" s="85">
        <v>3.4499999999999997</v>
      </c>
      <c r="E140" s="91">
        <v>3.3899999999999997</v>
      </c>
      <c r="F140" s="85">
        <v>3.3000000000000003</v>
      </c>
    </row>
    <row r="141" spans="1:6" ht="15" customHeight="1" x14ac:dyDescent="0.25">
      <c r="A141" s="1245" t="s">
        <v>1065</v>
      </c>
      <c r="B141" s="72" t="s">
        <v>1121</v>
      </c>
      <c r="C141" s="92"/>
      <c r="D141" s="78">
        <v>4.45</v>
      </c>
      <c r="E141" s="71">
        <v>4.2720000000000002</v>
      </c>
      <c r="F141" s="78">
        <v>4.0940000000000003</v>
      </c>
    </row>
    <row r="142" spans="1:6" ht="15" customHeight="1" x14ac:dyDescent="0.25">
      <c r="A142" s="1245"/>
      <c r="B142" s="86" t="s">
        <v>1123</v>
      </c>
      <c r="C142" s="84"/>
      <c r="D142" s="85">
        <v>6.6624999999999996</v>
      </c>
      <c r="E142" s="91">
        <v>6.3959999999999999</v>
      </c>
      <c r="F142" s="85">
        <v>6.1295000000000002</v>
      </c>
    </row>
    <row r="143" spans="1:6" ht="15" customHeight="1" x14ac:dyDescent="0.25">
      <c r="A143" s="1245" t="s">
        <v>1066</v>
      </c>
      <c r="B143" s="72" t="s">
        <v>1121</v>
      </c>
      <c r="C143" s="92"/>
      <c r="D143" s="78">
        <v>5.0875000000000004</v>
      </c>
      <c r="E143" s="71">
        <v>4.8840000000000003</v>
      </c>
      <c r="F143" s="78">
        <v>4.6805000000000003</v>
      </c>
    </row>
    <row r="144" spans="1:6" ht="15" customHeight="1" x14ac:dyDescent="0.25">
      <c r="A144" s="1245"/>
      <c r="B144" s="86" t="s">
        <v>1123</v>
      </c>
      <c r="C144" s="84"/>
      <c r="D144" s="85">
        <v>7.6250000000000009</v>
      </c>
      <c r="E144" s="91">
        <v>7.32</v>
      </c>
      <c r="F144" s="85">
        <v>7.0150000000000006</v>
      </c>
    </row>
    <row r="145" spans="1:6" ht="15" customHeight="1" x14ac:dyDescent="0.25">
      <c r="A145" s="1245" t="s">
        <v>1067</v>
      </c>
      <c r="B145" s="72" t="s">
        <v>1121</v>
      </c>
      <c r="C145" s="92"/>
      <c r="D145" s="78">
        <v>5.8125</v>
      </c>
      <c r="E145" s="71">
        <v>5.58</v>
      </c>
      <c r="F145" s="78">
        <v>5.3475000000000001</v>
      </c>
    </row>
    <row r="146" spans="1:6" ht="15" customHeight="1" x14ac:dyDescent="0.25">
      <c r="A146" s="1245"/>
      <c r="B146" s="86" t="s">
        <v>1123</v>
      </c>
      <c r="C146" s="84"/>
      <c r="D146" s="85">
        <v>8.6999999999999993</v>
      </c>
      <c r="E146" s="91">
        <v>8.3520000000000003</v>
      </c>
      <c r="F146" s="85">
        <v>8.0039999999999996</v>
      </c>
    </row>
    <row r="147" spans="1:6" ht="15" customHeight="1" x14ac:dyDescent="0.25">
      <c r="A147" s="72" t="s">
        <v>1069</v>
      </c>
      <c r="B147" s="72" t="s">
        <v>1121</v>
      </c>
      <c r="C147" s="92" t="s">
        <v>1116</v>
      </c>
      <c r="D147" s="78">
        <v>5.0772499999999994</v>
      </c>
      <c r="E147" s="93">
        <v>4.98895</v>
      </c>
      <c r="F147" s="78">
        <v>4.8565000000000005</v>
      </c>
    </row>
    <row r="148" spans="1:6" ht="15" customHeight="1" x14ac:dyDescent="0.25">
      <c r="A148" s="1245" t="s">
        <v>1036</v>
      </c>
      <c r="B148" s="86" t="s">
        <v>1121</v>
      </c>
      <c r="C148" s="84"/>
      <c r="D148" s="85">
        <v>10.150000000000002</v>
      </c>
      <c r="E148" s="91">
        <v>9.7440000000000015</v>
      </c>
      <c r="F148" s="85">
        <v>9.338000000000001</v>
      </c>
    </row>
    <row r="149" spans="1:6" ht="15" customHeight="1" x14ac:dyDescent="0.25">
      <c r="A149" s="1245"/>
      <c r="B149" s="72" t="s">
        <v>1123</v>
      </c>
      <c r="C149" s="94"/>
      <c r="D149" s="78">
        <v>15.225</v>
      </c>
      <c r="E149" s="78">
        <v>14.616</v>
      </c>
      <c r="F149" s="78">
        <v>14.007</v>
      </c>
    </row>
    <row r="150" spans="1:6" ht="15" customHeight="1" x14ac:dyDescent="0.25">
      <c r="A150" s="1245" t="s">
        <v>1068</v>
      </c>
      <c r="B150" s="86" t="s">
        <v>1121</v>
      </c>
      <c r="C150" s="84"/>
      <c r="D150" s="85">
        <v>5.7125000000000004</v>
      </c>
      <c r="E150" s="91">
        <v>5.484</v>
      </c>
      <c r="F150" s="85">
        <v>5.2555000000000005</v>
      </c>
    </row>
    <row r="151" spans="1:6" ht="15" customHeight="1" x14ac:dyDescent="0.25">
      <c r="A151" s="1245"/>
      <c r="B151" s="72" t="s">
        <v>1123</v>
      </c>
      <c r="C151" s="94"/>
      <c r="D151" s="78">
        <v>8.5625</v>
      </c>
      <c r="E151" s="78">
        <v>8.2200000000000006</v>
      </c>
      <c r="F151" s="78">
        <v>7.8775000000000004</v>
      </c>
    </row>
    <row r="152" spans="1:6" ht="15" customHeight="1" x14ac:dyDescent="0.25">
      <c r="A152" s="1245" t="s">
        <v>1069</v>
      </c>
      <c r="B152" s="95" t="s">
        <v>1121</v>
      </c>
      <c r="C152" s="84"/>
      <c r="D152" s="85">
        <v>7.35</v>
      </c>
      <c r="E152" s="91">
        <v>7.056</v>
      </c>
      <c r="F152" s="85">
        <v>6.7619999999999996</v>
      </c>
    </row>
    <row r="153" spans="1:6" ht="15" customHeight="1" x14ac:dyDescent="0.25">
      <c r="A153" s="1245"/>
      <c r="B153" s="96" t="s">
        <v>1123</v>
      </c>
      <c r="C153" s="94"/>
      <c r="D153" s="78">
        <v>11</v>
      </c>
      <c r="E153" s="78">
        <v>10.56</v>
      </c>
      <c r="F153" s="78">
        <v>10.120000000000001</v>
      </c>
    </row>
    <row r="154" spans="1:6" ht="15.75" customHeight="1" x14ac:dyDescent="0.25">
      <c r="A154" s="1244" t="s">
        <v>1124</v>
      </c>
      <c r="B154" s="1244"/>
      <c r="C154" s="1244"/>
      <c r="D154" s="1244"/>
      <c r="E154" s="1244"/>
      <c r="F154" s="1244"/>
    </row>
    <row r="155" spans="1:6" ht="15" customHeight="1" x14ac:dyDescent="0.25">
      <c r="A155" s="72" t="s">
        <v>1036</v>
      </c>
      <c r="B155" s="72" t="s">
        <v>1121</v>
      </c>
      <c r="C155" s="92" t="s">
        <v>1116</v>
      </c>
      <c r="D155" s="78">
        <v>6.0156499999999991</v>
      </c>
      <c r="E155" s="93">
        <v>5.9110299999999993</v>
      </c>
      <c r="F155" s="78">
        <v>5.7541000000000002</v>
      </c>
    </row>
    <row r="156" spans="1:6" ht="15" customHeight="1" x14ac:dyDescent="0.25">
      <c r="A156" s="1245" t="s">
        <v>1057</v>
      </c>
      <c r="B156" s="86" t="s">
        <v>1121</v>
      </c>
      <c r="C156" s="84"/>
      <c r="D156" s="85">
        <v>17.387499999999999</v>
      </c>
      <c r="E156" s="91">
        <v>16.692</v>
      </c>
      <c r="F156" s="85">
        <v>15.996500000000001</v>
      </c>
    </row>
    <row r="157" spans="1:6" ht="15" customHeight="1" x14ac:dyDescent="0.25">
      <c r="A157" s="1245"/>
      <c r="B157" s="72" t="s">
        <v>1123</v>
      </c>
      <c r="C157" s="94"/>
      <c r="D157" s="78">
        <v>26.087500000000002</v>
      </c>
      <c r="E157" s="78">
        <v>25.044</v>
      </c>
      <c r="F157" s="78">
        <v>24.000500000000002</v>
      </c>
    </row>
    <row r="158" spans="1:6" ht="15" customHeight="1" x14ac:dyDescent="0.25">
      <c r="A158" s="1245" t="s">
        <v>1056</v>
      </c>
      <c r="B158" s="86" t="s">
        <v>1121</v>
      </c>
      <c r="C158" s="84"/>
      <c r="D158" s="85">
        <v>20.287500000000001</v>
      </c>
      <c r="E158" s="91">
        <v>19.475999999999999</v>
      </c>
      <c r="F158" s="85">
        <v>18.6645</v>
      </c>
    </row>
    <row r="159" spans="1:6" ht="15" customHeight="1" x14ac:dyDescent="0.25">
      <c r="A159" s="1245"/>
      <c r="B159" s="72" t="s">
        <v>1123</v>
      </c>
      <c r="C159" s="94"/>
      <c r="D159" s="78">
        <v>30.45</v>
      </c>
      <c r="E159" s="78">
        <v>29.231999999999999</v>
      </c>
      <c r="F159" s="78">
        <v>28.013999999999999</v>
      </c>
    </row>
    <row r="160" spans="1:6" ht="15" customHeight="1" x14ac:dyDescent="0.25">
      <c r="A160" s="1245" t="s">
        <v>1040</v>
      </c>
      <c r="B160" s="86" t="s">
        <v>1121</v>
      </c>
      <c r="C160" s="84"/>
      <c r="D160" s="85">
        <v>28.975000000000001</v>
      </c>
      <c r="E160" s="91">
        <v>27.815999999999999</v>
      </c>
      <c r="F160" s="85">
        <v>26.657</v>
      </c>
    </row>
    <row r="161" spans="1:6" ht="15" customHeight="1" x14ac:dyDescent="0.25">
      <c r="A161" s="1245"/>
      <c r="B161" s="72" t="s">
        <v>1123</v>
      </c>
      <c r="C161" s="94"/>
      <c r="D161" s="78">
        <v>43.475000000000001</v>
      </c>
      <c r="E161" s="78">
        <v>41.736000000000004</v>
      </c>
      <c r="F161" s="78">
        <v>39.997</v>
      </c>
    </row>
    <row r="162" spans="1:6" ht="15" customHeight="1" x14ac:dyDescent="0.25">
      <c r="A162" s="1245" t="s">
        <v>1070</v>
      </c>
      <c r="B162" s="86" t="s">
        <v>1121</v>
      </c>
      <c r="C162" s="84"/>
      <c r="D162" s="85">
        <v>43.449999999999996</v>
      </c>
      <c r="E162" s="91">
        <v>41.711999999999996</v>
      </c>
      <c r="F162" s="85">
        <v>39.973999999999997</v>
      </c>
    </row>
    <row r="163" spans="1:6" ht="15" customHeight="1" x14ac:dyDescent="0.25">
      <c r="A163" s="1245"/>
      <c r="B163" s="72" t="s">
        <v>1123</v>
      </c>
      <c r="C163" s="94"/>
      <c r="D163" s="78">
        <v>65.275000000000006</v>
      </c>
      <c r="E163" s="78">
        <v>62.664000000000001</v>
      </c>
      <c r="F163" s="78">
        <v>60.052999999999997</v>
      </c>
    </row>
    <row r="164" spans="1:6" ht="15" customHeight="1" x14ac:dyDescent="0.25">
      <c r="A164" s="1245" t="s">
        <v>1042</v>
      </c>
      <c r="B164" s="86" t="s">
        <v>1121</v>
      </c>
      <c r="C164" s="84"/>
      <c r="D164" s="85">
        <v>58.012500000000003</v>
      </c>
      <c r="E164" s="91">
        <v>55.692000000000007</v>
      </c>
      <c r="F164" s="85">
        <v>53.371500000000005</v>
      </c>
    </row>
    <row r="165" spans="1:6" ht="15" customHeight="1" x14ac:dyDescent="0.25">
      <c r="A165" s="1245"/>
      <c r="B165" s="72" t="s">
        <v>1123</v>
      </c>
      <c r="C165" s="94"/>
      <c r="D165" s="78">
        <v>86.9375</v>
      </c>
      <c r="E165" s="78">
        <v>83.46</v>
      </c>
      <c r="F165" s="78">
        <v>79.982500000000002</v>
      </c>
    </row>
    <row r="166" spans="1:6" ht="15.75" customHeight="1" x14ac:dyDescent="0.25">
      <c r="A166" s="1244" t="s">
        <v>1125</v>
      </c>
      <c r="B166" s="1244"/>
      <c r="C166" s="1244"/>
      <c r="D166" s="1244"/>
      <c r="E166" s="1244"/>
      <c r="F166" s="1244"/>
    </row>
    <row r="167" spans="1:6" ht="15" customHeight="1" x14ac:dyDescent="0.25">
      <c r="A167" s="72" t="s">
        <v>1033</v>
      </c>
      <c r="B167" s="86" t="s">
        <v>1126</v>
      </c>
      <c r="C167" s="84" t="s">
        <v>1031</v>
      </c>
      <c r="D167" s="85">
        <v>2.0009999999999999</v>
      </c>
      <c r="E167" s="91">
        <v>1.9661999999999997</v>
      </c>
      <c r="F167" s="85">
        <v>1.8618000000000001</v>
      </c>
    </row>
    <row r="168" spans="1:6" ht="15" customHeight="1" x14ac:dyDescent="0.25">
      <c r="A168" s="72" t="s">
        <v>1036</v>
      </c>
      <c r="B168" s="72" t="s">
        <v>1126</v>
      </c>
      <c r="C168" s="92" t="s">
        <v>1162</v>
      </c>
      <c r="D168" s="78">
        <v>6.4859999999999989</v>
      </c>
      <c r="E168" s="93">
        <v>6.3731999999999989</v>
      </c>
      <c r="F168" s="78">
        <v>6.0347999999999997</v>
      </c>
    </row>
    <row r="169" spans="1:6" ht="15" customHeight="1" x14ac:dyDescent="0.25">
      <c r="A169" s="72" t="s">
        <v>1037</v>
      </c>
      <c r="B169" s="86" t="s">
        <v>1126</v>
      </c>
      <c r="C169" s="84" t="s">
        <v>1038</v>
      </c>
      <c r="D169" s="85">
        <v>15.6745</v>
      </c>
      <c r="E169" s="91">
        <v>15.401899999999999</v>
      </c>
      <c r="F169" s="85">
        <v>14.584100000000001</v>
      </c>
    </row>
    <row r="170" spans="1:6" ht="15" customHeight="1" x14ac:dyDescent="0.25">
      <c r="A170" s="72" t="s">
        <v>1127</v>
      </c>
      <c r="B170" s="72" t="s">
        <v>1126</v>
      </c>
      <c r="C170" s="92" t="s">
        <v>1038</v>
      </c>
      <c r="D170" s="78">
        <v>10.832999999999998</v>
      </c>
      <c r="E170" s="93">
        <v>10.644599999999999</v>
      </c>
      <c r="F170" s="78">
        <v>10.0794</v>
      </c>
    </row>
    <row r="171" spans="1:6" ht="15" customHeight="1" x14ac:dyDescent="0.25">
      <c r="A171" s="72" t="s">
        <v>1040</v>
      </c>
      <c r="B171" s="86" t="s">
        <v>1126</v>
      </c>
      <c r="C171" s="84" t="s">
        <v>1038</v>
      </c>
      <c r="D171" s="85">
        <v>15.168499999999998</v>
      </c>
      <c r="E171" s="91">
        <v>14.904699999999998</v>
      </c>
      <c r="F171" s="85">
        <v>14.509</v>
      </c>
    </row>
    <row r="172" spans="1:6" ht="15" customHeight="1" x14ac:dyDescent="0.25">
      <c r="A172" s="72" t="s">
        <v>1161</v>
      </c>
      <c r="B172" s="72" t="s">
        <v>1126</v>
      </c>
      <c r="C172" s="92" t="s">
        <v>1163</v>
      </c>
      <c r="D172" s="78">
        <v>15.168499999999998</v>
      </c>
      <c r="E172" s="93">
        <v>14.904699999999998</v>
      </c>
      <c r="F172" s="78">
        <v>14.509</v>
      </c>
    </row>
    <row r="173" spans="1:6" ht="15" customHeight="1" x14ac:dyDescent="0.25">
      <c r="A173" s="72" t="s">
        <v>1041</v>
      </c>
      <c r="B173" s="86" t="s">
        <v>1126</v>
      </c>
      <c r="C173" s="84" t="s">
        <v>1038</v>
      </c>
      <c r="D173" s="85">
        <v>29.750499999999999</v>
      </c>
      <c r="E173" s="91">
        <v>29.233099999999997</v>
      </c>
      <c r="F173" s="85">
        <v>27.680900000000001</v>
      </c>
    </row>
    <row r="174" spans="1:6" ht="15" customHeight="1" x14ac:dyDescent="0.25">
      <c r="A174" s="72" t="s">
        <v>1039</v>
      </c>
      <c r="B174" s="72" t="s">
        <v>1126</v>
      </c>
      <c r="C174" s="92" t="s">
        <v>1038</v>
      </c>
      <c r="D174" s="78">
        <v>14.121999999999998</v>
      </c>
      <c r="E174" s="93">
        <v>13.876399999999999</v>
      </c>
      <c r="F174" s="78">
        <v>12.894</v>
      </c>
    </row>
    <row r="175" spans="1:6" ht="15" customHeight="1" x14ac:dyDescent="0.25">
      <c r="A175" s="72" t="s">
        <v>1042</v>
      </c>
      <c r="B175" s="86" t="s">
        <v>1126</v>
      </c>
      <c r="C175" s="84" t="s">
        <v>1038</v>
      </c>
      <c r="D175" s="85">
        <v>34.442499999999995</v>
      </c>
      <c r="E175" s="91">
        <v>33.843499999999999</v>
      </c>
      <c r="F175" s="85">
        <v>31.447500000000002</v>
      </c>
    </row>
    <row r="176" spans="1:6" ht="15.75" customHeight="1" x14ac:dyDescent="0.25">
      <c r="A176" s="1244" t="s">
        <v>1128</v>
      </c>
      <c r="B176" s="1244"/>
      <c r="C176" s="1244"/>
      <c r="D176" s="1244"/>
      <c r="E176" s="1244"/>
      <c r="F176" s="1244"/>
    </row>
    <row r="177" spans="1:6" ht="15" customHeight="1" x14ac:dyDescent="0.25">
      <c r="A177" s="71" t="s">
        <v>1033</v>
      </c>
      <c r="B177" s="97" t="s">
        <v>1129</v>
      </c>
      <c r="C177" s="98"/>
      <c r="D177" s="99">
        <v>6.152499999999999</v>
      </c>
      <c r="E177" s="99">
        <v>5.8849999999999998</v>
      </c>
      <c r="F177" s="99">
        <v>5.6174999999999997</v>
      </c>
    </row>
    <row r="178" spans="1:6" ht="15" customHeight="1" x14ac:dyDescent="0.25">
      <c r="A178" s="71" t="s">
        <v>1130</v>
      </c>
      <c r="B178" s="42" t="s">
        <v>1129</v>
      </c>
      <c r="C178" s="43"/>
      <c r="D178" s="44">
        <v>8.51</v>
      </c>
      <c r="E178" s="44">
        <v>8.14</v>
      </c>
      <c r="F178" s="44">
        <v>7.7700000000000005</v>
      </c>
    </row>
    <row r="179" spans="1:6" ht="15" customHeight="1" x14ac:dyDescent="0.25">
      <c r="A179" s="71" t="s">
        <v>1131</v>
      </c>
      <c r="B179" s="97" t="s">
        <v>1129</v>
      </c>
      <c r="C179" s="98"/>
      <c r="D179" s="99">
        <v>9.4299999999999979</v>
      </c>
      <c r="E179" s="99">
        <v>9.02</v>
      </c>
      <c r="F179" s="99">
        <v>8.61</v>
      </c>
    </row>
    <row r="180" spans="1:6" ht="15" customHeight="1" x14ac:dyDescent="0.25">
      <c r="A180" s="71" t="s">
        <v>1132</v>
      </c>
      <c r="B180" s="42" t="s">
        <v>1129</v>
      </c>
      <c r="C180" s="43"/>
      <c r="D180" s="44">
        <v>10.292499999999999</v>
      </c>
      <c r="E180" s="44">
        <v>9.8450000000000006</v>
      </c>
      <c r="F180" s="44">
        <v>9.3974999999999991</v>
      </c>
    </row>
    <row r="181" spans="1:6" ht="15" customHeight="1" x14ac:dyDescent="0.25">
      <c r="A181" s="71" t="s">
        <v>1133</v>
      </c>
      <c r="B181" s="97" t="s">
        <v>1129</v>
      </c>
      <c r="C181" s="98"/>
      <c r="D181" s="99">
        <v>11.27</v>
      </c>
      <c r="E181" s="99">
        <v>10.780000000000001</v>
      </c>
      <c r="F181" s="99">
        <v>10.290000000000001</v>
      </c>
    </row>
    <row r="182" spans="1:6" ht="15" customHeight="1" x14ac:dyDescent="0.25">
      <c r="A182" s="71" t="s">
        <v>1037</v>
      </c>
      <c r="B182" s="42" t="s">
        <v>1129</v>
      </c>
      <c r="C182" s="43"/>
      <c r="D182" s="44">
        <v>11.442499999999999</v>
      </c>
      <c r="E182" s="44">
        <v>10.945</v>
      </c>
      <c r="F182" s="44">
        <v>10.4475</v>
      </c>
    </row>
    <row r="183" spans="1:6" ht="15" customHeight="1" x14ac:dyDescent="0.25">
      <c r="A183" s="71" t="s">
        <v>1040</v>
      </c>
      <c r="B183" s="97" t="s">
        <v>1129</v>
      </c>
      <c r="C183" s="98"/>
      <c r="D183" s="99">
        <v>12.535</v>
      </c>
      <c r="E183" s="99">
        <v>11.990000000000002</v>
      </c>
      <c r="F183" s="99">
        <v>11.445</v>
      </c>
    </row>
    <row r="184" spans="1:6" ht="15" customHeight="1" x14ac:dyDescent="0.25">
      <c r="A184" s="71" t="s">
        <v>1134</v>
      </c>
      <c r="B184" s="42" t="s">
        <v>1129</v>
      </c>
      <c r="C184" s="43"/>
      <c r="D184" s="44">
        <v>16.79</v>
      </c>
      <c r="E184" s="44">
        <v>16.060000000000002</v>
      </c>
      <c r="F184" s="44">
        <v>15.33</v>
      </c>
    </row>
    <row r="185" spans="1:6" ht="15" customHeight="1" x14ac:dyDescent="0.25">
      <c r="A185" s="71" t="s">
        <v>1135</v>
      </c>
      <c r="B185" s="97" t="s">
        <v>1129</v>
      </c>
      <c r="C185" s="98"/>
      <c r="D185" s="99">
        <v>18.285</v>
      </c>
      <c r="E185" s="99">
        <v>17.490000000000002</v>
      </c>
      <c r="F185" s="99">
        <v>16.695</v>
      </c>
    </row>
    <row r="186" spans="1:6" ht="15" customHeight="1" x14ac:dyDescent="0.25">
      <c r="A186" s="71" t="s">
        <v>1130</v>
      </c>
      <c r="B186" s="42" t="s">
        <v>1136</v>
      </c>
      <c r="C186" s="43"/>
      <c r="D186" s="44">
        <v>9.0849999999999991</v>
      </c>
      <c r="E186" s="44">
        <v>8.6900000000000013</v>
      </c>
      <c r="F186" s="44">
        <v>8.2949999999999999</v>
      </c>
    </row>
    <row r="187" spans="1:6" ht="15" customHeight="1" x14ac:dyDescent="0.25">
      <c r="A187" s="71" t="s">
        <v>1137</v>
      </c>
      <c r="B187" s="97" t="s">
        <v>1136</v>
      </c>
      <c r="C187" s="98"/>
      <c r="D187" s="99">
        <v>7.8199999999999994</v>
      </c>
      <c r="E187" s="99">
        <v>7.48</v>
      </c>
      <c r="F187" s="99">
        <v>7.14</v>
      </c>
    </row>
    <row r="188" spans="1:6" ht="15" customHeight="1" x14ac:dyDescent="0.25">
      <c r="A188" s="71" t="s">
        <v>1033</v>
      </c>
      <c r="B188" s="42" t="s">
        <v>1136</v>
      </c>
      <c r="C188" s="43"/>
      <c r="D188" s="44">
        <v>5.7729999999999988</v>
      </c>
      <c r="E188" s="44">
        <v>5.5220000000000002</v>
      </c>
      <c r="F188" s="44">
        <v>5.2709999999999999</v>
      </c>
    </row>
    <row r="189" spans="1:6" ht="15" customHeight="1" x14ac:dyDescent="0.25">
      <c r="A189" s="71" t="s">
        <v>1138</v>
      </c>
      <c r="B189" s="97" t="s">
        <v>1136</v>
      </c>
      <c r="C189" s="98"/>
      <c r="D189" s="99">
        <v>6.4055</v>
      </c>
      <c r="E189" s="99">
        <v>6.1270000000000007</v>
      </c>
      <c r="F189" s="99">
        <v>5.8485000000000005</v>
      </c>
    </row>
    <row r="190" spans="1:6" ht="15" customHeight="1" x14ac:dyDescent="0.25">
      <c r="A190" s="71" t="s">
        <v>1139</v>
      </c>
      <c r="B190" s="42" t="s">
        <v>1136</v>
      </c>
      <c r="C190" s="43"/>
      <c r="D190" s="44">
        <v>7.5095000000000001</v>
      </c>
      <c r="E190" s="44">
        <v>7.1830000000000007</v>
      </c>
      <c r="F190" s="44">
        <v>6.8565000000000005</v>
      </c>
    </row>
    <row r="191" spans="1:6" ht="15" customHeight="1" x14ac:dyDescent="0.25">
      <c r="A191" s="71" t="s">
        <v>1055</v>
      </c>
      <c r="B191" s="97" t="s">
        <v>1136</v>
      </c>
      <c r="C191" s="98"/>
      <c r="D191" s="99">
        <v>7.7049999999999992</v>
      </c>
      <c r="E191" s="99">
        <v>7.370000000000001</v>
      </c>
      <c r="F191" s="99">
        <v>7.0350000000000001</v>
      </c>
    </row>
    <row r="192" spans="1:6" ht="15" customHeight="1" x14ac:dyDescent="0.25">
      <c r="A192" s="71" t="s">
        <v>1131</v>
      </c>
      <c r="B192" s="42" t="s">
        <v>1136</v>
      </c>
      <c r="C192" s="43"/>
      <c r="D192" s="44">
        <v>14.26</v>
      </c>
      <c r="E192" s="44">
        <v>13.640000000000002</v>
      </c>
      <c r="F192" s="44">
        <v>13.020000000000001</v>
      </c>
    </row>
    <row r="193" spans="1:6" ht="15" customHeight="1" x14ac:dyDescent="0.25">
      <c r="A193" s="71" t="s">
        <v>1140</v>
      </c>
      <c r="B193" s="97" t="s">
        <v>1136</v>
      </c>
      <c r="C193" s="98"/>
      <c r="D193" s="99">
        <v>15.754999999999997</v>
      </c>
      <c r="E193" s="99">
        <v>15.07</v>
      </c>
      <c r="F193" s="99">
        <v>14.385</v>
      </c>
    </row>
    <row r="194" spans="1:6" ht="15" customHeight="1" x14ac:dyDescent="0.25">
      <c r="A194" s="71" t="s">
        <v>1133</v>
      </c>
      <c r="B194" s="42" t="s">
        <v>1136</v>
      </c>
      <c r="C194" s="43"/>
      <c r="D194" s="44">
        <v>12.592499999999998</v>
      </c>
      <c r="E194" s="44">
        <v>12.045</v>
      </c>
      <c r="F194" s="44">
        <v>11.4975</v>
      </c>
    </row>
    <row r="195" spans="1:6" ht="15" customHeight="1" x14ac:dyDescent="0.25">
      <c r="A195" s="71" t="s">
        <v>1141</v>
      </c>
      <c r="B195" s="97" t="s">
        <v>1136</v>
      </c>
      <c r="C195" s="98"/>
      <c r="D195" s="99">
        <v>19.722499999999997</v>
      </c>
      <c r="E195" s="99">
        <v>18.864999999999998</v>
      </c>
      <c r="F195" s="99">
        <v>18.0075</v>
      </c>
    </row>
    <row r="196" spans="1:6" ht="15" customHeight="1" x14ac:dyDescent="0.25">
      <c r="A196" s="71" t="s">
        <v>1142</v>
      </c>
      <c r="B196" s="42" t="s">
        <v>1136</v>
      </c>
      <c r="C196" s="43"/>
      <c r="D196" s="44">
        <v>21.504999999999999</v>
      </c>
      <c r="E196" s="44">
        <v>20.57</v>
      </c>
      <c r="F196" s="44">
        <v>19.635000000000002</v>
      </c>
    </row>
    <row r="197" spans="1:6" ht="15" customHeight="1" x14ac:dyDescent="0.25">
      <c r="A197" s="71" t="s">
        <v>1143</v>
      </c>
      <c r="B197" s="97" t="s">
        <v>1136</v>
      </c>
      <c r="C197" s="98"/>
      <c r="D197" s="99">
        <v>16.8245</v>
      </c>
      <c r="E197" s="99">
        <v>16.093000000000004</v>
      </c>
      <c r="F197" s="99">
        <v>15.361500000000001</v>
      </c>
    </row>
    <row r="198" spans="1:6" ht="15" customHeight="1" x14ac:dyDescent="0.25">
      <c r="A198" s="71" t="s">
        <v>1144</v>
      </c>
      <c r="B198" s="42" t="s">
        <v>1136</v>
      </c>
      <c r="C198" s="43"/>
      <c r="D198" s="44">
        <v>14.029999999999998</v>
      </c>
      <c r="E198" s="44">
        <v>13.42</v>
      </c>
      <c r="F198" s="44">
        <v>12.81</v>
      </c>
    </row>
    <row r="199" spans="1:6" ht="15" customHeight="1" x14ac:dyDescent="0.25">
      <c r="A199" s="71" t="s">
        <v>1145</v>
      </c>
      <c r="B199" s="97" t="s">
        <v>1136</v>
      </c>
      <c r="C199" s="98"/>
      <c r="D199" s="99">
        <v>24.897499999999997</v>
      </c>
      <c r="E199" s="99">
        <v>23.815000000000001</v>
      </c>
      <c r="F199" s="99">
        <v>22.732499999999998</v>
      </c>
    </row>
    <row r="200" spans="1:6" ht="15" customHeight="1" x14ac:dyDescent="0.25">
      <c r="A200" s="71" t="s">
        <v>1135</v>
      </c>
      <c r="B200" s="42" t="s">
        <v>1136</v>
      </c>
      <c r="C200" s="43"/>
      <c r="D200" s="44">
        <v>29.094999999999999</v>
      </c>
      <c r="E200" s="44">
        <v>27.830000000000002</v>
      </c>
      <c r="F200" s="44">
        <v>26.565000000000001</v>
      </c>
    </row>
    <row r="201" spans="1:6" ht="15" customHeight="1" x14ac:dyDescent="0.25">
      <c r="A201" s="71" t="s">
        <v>1146</v>
      </c>
      <c r="B201" s="97" t="s">
        <v>1136</v>
      </c>
      <c r="C201" s="98"/>
      <c r="D201" s="99">
        <v>30.336999999999996</v>
      </c>
      <c r="E201" s="99">
        <v>29.018000000000001</v>
      </c>
      <c r="F201" s="99">
        <v>27.699000000000002</v>
      </c>
    </row>
    <row r="202" spans="1:6" ht="15" customHeight="1" x14ac:dyDescent="0.25">
      <c r="A202" s="71" t="s">
        <v>1147</v>
      </c>
      <c r="B202" s="42" t="s">
        <v>1136</v>
      </c>
      <c r="C202" s="43"/>
      <c r="D202" s="44">
        <v>32.199999999999996</v>
      </c>
      <c r="E202" s="44">
        <v>30.800000000000004</v>
      </c>
      <c r="F202" s="44">
        <v>29.400000000000002</v>
      </c>
    </row>
    <row r="203" spans="1:6" ht="15" customHeight="1" x14ac:dyDescent="0.25">
      <c r="A203" s="71" t="s">
        <v>1130</v>
      </c>
      <c r="B203" s="97" t="s">
        <v>1148</v>
      </c>
      <c r="C203" s="98"/>
      <c r="D203" s="99">
        <v>10.660499999999999</v>
      </c>
      <c r="E203" s="99">
        <v>10.197000000000001</v>
      </c>
      <c r="F203" s="99">
        <v>9.7334999999999994</v>
      </c>
    </row>
    <row r="204" spans="1:6" ht="15" customHeight="1" x14ac:dyDescent="0.25">
      <c r="A204" s="71" t="s">
        <v>1131</v>
      </c>
      <c r="B204" s="42" t="s">
        <v>1148</v>
      </c>
      <c r="C204" s="43"/>
      <c r="D204" s="44">
        <v>15.984999999999999</v>
      </c>
      <c r="E204" s="44">
        <v>15.290000000000001</v>
      </c>
      <c r="F204" s="44">
        <v>14.595000000000001</v>
      </c>
    </row>
    <row r="205" spans="1:6" ht="15" customHeight="1" x14ac:dyDescent="0.25">
      <c r="A205" s="71" t="s">
        <v>1140</v>
      </c>
      <c r="B205" s="97" t="s">
        <v>1148</v>
      </c>
      <c r="C205" s="98"/>
      <c r="D205" s="99">
        <v>19.779999999999998</v>
      </c>
      <c r="E205" s="99">
        <v>18.920000000000002</v>
      </c>
      <c r="F205" s="99">
        <v>18.059999999999999</v>
      </c>
    </row>
    <row r="206" spans="1:6" ht="15" customHeight="1" x14ac:dyDescent="0.25">
      <c r="A206" s="71" t="s">
        <v>1133</v>
      </c>
      <c r="B206" s="42" t="s">
        <v>1148</v>
      </c>
      <c r="C206" s="43"/>
      <c r="D206" s="44">
        <v>20.584999999999997</v>
      </c>
      <c r="E206" s="44">
        <v>19.690000000000001</v>
      </c>
      <c r="F206" s="44">
        <v>18.794999999999998</v>
      </c>
    </row>
    <row r="207" spans="1:6" ht="15" customHeight="1" x14ac:dyDescent="0.25">
      <c r="A207" s="71" t="s">
        <v>1143</v>
      </c>
      <c r="B207" s="97" t="s">
        <v>1148</v>
      </c>
      <c r="C207" s="98"/>
      <c r="D207" s="99">
        <v>21.113999999999997</v>
      </c>
      <c r="E207" s="99">
        <v>20.196000000000002</v>
      </c>
      <c r="F207" s="99">
        <v>19.277999999999999</v>
      </c>
    </row>
    <row r="208" spans="1:6" ht="15" customHeight="1" x14ac:dyDescent="0.25">
      <c r="A208" s="71" t="s">
        <v>1144</v>
      </c>
      <c r="B208" s="42" t="s">
        <v>1148</v>
      </c>
      <c r="C208" s="43"/>
      <c r="D208" s="44">
        <v>24.034999999999997</v>
      </c>
      <c r="E208" s="44">
        <v>22.990000000000002</v>
      </c>
      <c r="F208" s="44">
        <v>21.945</v>
      </c>
    </row>
    <row r="209" spans="1:6" ht="15" customHeight="1" x14ac:dyDescent="0.25">
      <c r="A209" s="71" t="s">
        <v>1141</v>
      </c>
      <c r="B209" s="97" t="s">
        <v>1148</v>
      </c>
      <c r="C209" s="98"/>
      <c r="D209" s="99">
        <v>23.160999999999998</v>
      </c>
      <c r="E209" s="99">
        <v>22.154000000000003</v>
      </c>
      <c r="F209" s="99">
        <v>21.147000000000002</v>
      </c>
    </row>
    <row r="210" spans="1:6" ht="15" customHeight="1" x14ac:dyDescent="0.25">
      <c r="A210" s="71" t="s">
        <v>1142</v>
      </c>
      <c r="B210" s="42" t="s">
        <v>1148</v>
      </c>
      <c r="C210" s="43"/>
      <c r="D210" s="44">
        <v>32.084999999999994</v>
      </c>
      <c r="E210" s="44">
        <v>30.69</v>
      </c>
      <c r="F210" s="44">
        <v>29.294999999999998</v>
      </c>
    </row>
    <row r="211" spans="1:6" ht="15" customHeight="1" x14ac:dyDescent="0.25">
      <c r="A211" s="71" t="s">
        <v>1145</v>
      </c>
      <c r="B211" s="97" t="s">
        <v>1148</v>
      </c>
      <c r="C211" s="98"/>
      <c r="D211" s="99">
        <v>32.947499999999998</v>
      </c>
      <c r="E211" s="99">
        <v>31.515000000000001</v>
      </c>
      <c r="F211" s="99">
        <v>30.0825</v>
      </c>
    </row>
    <row r="212" spans="1:6" ht="15" customHeight="1" x14ac:dyDescent="0.25">
      <c r="A212" s="71" t="s">
        <v>1135</v>
      </c>
      <c r="B212" s="42" t="s">
        <v>1148</v>
      </c>
      <c r="C212" s="43"/>
      <c r="D212" s="44">
        <v>36.339999999999996</v>
      </c>
      <c r="E212" s="44">
        <v>34.760000000000005</v>
      </c>
      <c r="F212" s="44">
        <v>33.18</v>
      </c>
    </row>
    <row r="213" spans="1:6" ht="15" customHeight="1" x14ac:dyDescent="0.25">
      <c r="A213" s="71" t="s">
        <v>1146</v>
      </c>
      <c r="B213" s="97" t="s">
        <v>1148</v>
      </c>
      <c r="C213" s="98"/>
      <c r="D213" s="99">
        <v>40.640999999999998</v>
      </c>
      <c r="E213" s="99">
        <v>38.874000000000009</v>
      </c>
      <c r="F213" s="99">
        <v>37.107000000000006</v>
      </c>
    </row>
    <row r="214" spans="1:6" ht="15" customHeight="1" x14ac:dyDescent="0.25">
      <c r="A214" s="71" t="s">
        <v>1149</v>
      </c>
      <c r="B214" s="42" t="s">
        <v>1148</v>
      </c>
      <c r="C214" s="43"/>
      <c r="D214" s="44">
        <v>43.377999999999993</v>
      </c>
      <c r="E214" s="44">
        <v>41.492000000000004</v>
      </c>
      <c r="F214" s="44">
        <v>39.606000000000002</v>
      </c>
    </row>
    <row r="215" spans="1:6" ht="15" customHeight="1" x14ac:dyDescent="0.25">
      <c r="A215" s="71" t="s">
        <v>1147</v>
      </c>
      <c r="B215" s="97" t="s">
        <v>1148</v>
      </c>
      <c r="C215" s="98"/>
      <c r="D215" s="99">
        <v>44.171499999999995</v>
      </c>
      <c r="E215" s="99">
        <v>42.250999999999998</v>
      </c>
      <c r="F215" s="99">
        <v>40.330500000000001</v>
      </c>
    </row>
    <row r="216" spans="1:6" ht="15" customHeight="1" x14ac:dyDescent="0.25">
      <c r="A216" s="71" t="s">
        <v>1150</v>
      </c>
      <c r="B216" s="42" t="s">
        <v>1148</v>
      </c>
      <c r="C216" s="43"/>
      <c r="D216" s="44">
        <v>46.402499999999996</v>
      </c>
      <c r="E216" s="44">
        <v>44.385000000000005</v>
      </c>
      <c r="F216" s="44">
        <v>42.367500000000007</v>
      </c>
    </row>
    <row r="217" spans="1:6" ht="15" customHeight="1" x14ac:dyDescent="0.25">
      <c r="A217" s="71" t="s">
        <v>1151</v>
      </c>
      <c r="B217" s="97" t="s">
        <v>1148</v>
      </c>
      <c r="C217" s="98"/>
      <c r="D217" s="99">
        <v>57.959999999999994</v>
      </c>
      <c r="E217" s="99">
        <v>55.440000000000005</v>
      </c>
      <c r="F217" s="99">
        <v>52.92</v>
      </c>
    </row>
    <row r="218" spans="1:6" ht="15" customHeight="1" x14ac:dyDescent="0.25">
      <c r="A218" s="71" t="s">
        <v>1140</v>
      </c>
      <c r="B218" s="42" t="s">
        <v>1152</v>
      </c>
      <c r="C218" s="43"/>
      <c r="D218" s="44">
        <v>26.242999999999999</v>
      </c>
      <c r="E218" s="44">
        <v>25.102000000000004</v>
      </c>
      <c r="F218" s="44">
        <v>23.961000000000002</v>
      </c>
    </row>
    <row r="219" spans="1:6" ht="15" customHeight="1" x14ac:dyDescent="0.25">
      <c r="A219" s="71" t="s">
        <v>1141</v>
      </c>
      <c r="B219" s="97" t="s">
        <v>1152</v>
      </c>
      <c r="C219" s="98"/>
      <c r="D219" s="99">
        <v>31.751499999999997</v>
      </c>
      <c r="E219" s="99">
        <v>30.371000000000002</v>
      </c>
      <c r="F219" s="99">
        <v>28.990500000000001</v>
      </c>
    </row>
    <row r="220" spans="1:6" ht="15" customHeight="1" x14ac:dyDescent="0.25">
      <c r="A220" s="71" t="s">
        <v>1145</v>
      </c>
      <c r="B220" s="42" t="s">
        <v>1152</v>
      </c>
      <c r="C220" s="43"/>
      <c r="D220" s="44">
        <v>45.217999999999996</v>
      </c>
      <c r="E220" s="44">
        <v>43.252000000000002</v>
      </c>
      <c r="F220" s="44">
        <v>41.286000000000001</v>
      </c>
    </row>
    <row r="221" spans="1:6" ht="15" customHeight="1" x14ac:dyDescent="0.25">
      <c r="A221" s="71" t="s">
        <v>1135</v>
      </c>
      <c r="B221" s="97" t="s">
        <v>1152</v>
      </c>
      <c r="C221" s="98"/>
      <c r="D221" s="99">
        <v>53.532499999999992</v>
      </c>
      <c r="E221" s="99">
        <v>51.204999999999998</v>
      </c>
      <c r="F221" s="99">
        <v>48.877499999999998</v>
      </c>
    </row>
    <row r="222" spans="1:6" ht="15" customHeight="1" x14ac:dyDescent="0.25">
      <c r="A222" s="71" t="s">
        <v>1146</v>
      </c>
      <c r="B222" s="42" t="s">
        <v>1152</v>
      </c>
      <c r="C222" s="43"/>
      <c r="D222" s="44">
        <v>56.982499999999995</v>
      </c>
      <c r="E222" s="44">
        <v>54.505000000000003</v>
      </c>
      <c r="F222" s="44">
        <v>52.027499999999996</v>
      </c>
    </row>
    <row r="223" spans="1:6" ht="15" customHeight="1" x14ac:dyDescent="0.25">
      <c r="A223" s="71" t="s">
        <v>1149</v>
      </c>
      <c r="B223" s="97" t="s">
        <v>1152</v>
      </c>
      <c r="C223" s="98"/>
      <c r="D223" s="99">
        <v>54.372</v>
      </c>
      <c r="E223" s="99">
        <v>52.008000000000003</v>
      </c>
      <c r="F223" s="99">
        <v>49.644000000000005</v>
      </c>
    </row>
    <row r="224" spans="1:6" ht="15" customHeight="1" x14ac:dyDescent="0.25">
      <c r="A224" s="71" t="s">
        <v>1147</v>
      </c>
      <c r="B224" s="42" t="s">
        <v>1152</v>
      </c>
      <c r="C224" s="43"/>
      <c r="D224" s="44">
        <v>62.778500000000001</v>
      </c>
      <c r="E224" s="44">
        <v>60.049000000000007</v>
      </c>
      <c r="F224" s="44">
        <v>57.319500000000005</v>
      </c>
    </row>
    <row r="225" spans="1:6" ht="15" customHeight="1" x14ac:dyDescent="0.25">
      <c r="A225" s="71" t="s">
        <v>1150</v>
      </c>
      <c r="B225" s="97" t="s">
        <v>1152</v>
      </c>
      <c r="C225" s="98"/>
      <c r="D225" s="99">
        <v>73.507999999999996</v>
      </c>
      <c r="E225" s="99">
        <v>70.312000000000012</v>
      </c>
      <c r="F225" s="99">
        <v>67.116</v>
      </c>
    </row>
    <row r="226" spans="1:6" ht="15" customHeight="1" x14ac:dyDescent="0.25">
      <c r="A226" s="71" t="s">
        <v>1151</v>
      </c>
      <c r="B226" s="42" t="s">
        <v>1152</v>
      </c>
      <c r="C226" s="43"/>
      <c r="D226" s="44">
        <v>84.547999999999988</v>
      </c>
      <c r="E226" s="44">
        <v>80.872</v>
      </c>
      <c r="F226" s="44">
        <v>77.195999999999998</v>
      </c>
    </row>
    <row r="227" spans="1:6" ht="15" customHeight="1" x14ac:dyDescent="0.25">
      <c r="A227" s="1244" t="s">
        <v>1153</v>
      </c>
      <c r="B227" s="1244"/>
      <c r="C227" s="1244"/>
      <c r="D227" s="1244"/>
      <c r="E227" s="1244"/>
      <c r="F227" s="1244"/>
    </row>
    <row r="228" spans="1:6" ht="15" customHeight="1" x14ac:dyDescent="0.25">
      <c r="A228" s="1242" t="s">
        <v>1154</v>
      </c>
      <c r="B228" s="1243"/>
      <c r="C228" s="101" t="s">
        <v>1155</v>
      </c>
      <c r="D228" s="102">
        <v>21.872999999999998</v>
      </c>
      <c r="E228" s="102">
        <v>20.922000000000001</v>
      </c>
      <c r="F228" s="102">
        <v>19.971</v>
      </c>
    </row>
    <row r="229" spans="1:6" ht="15" customHeight="1" x14ac:dyDescent="0.25">
      <c r="A229" s="1242" t="s">
        <v>1156</v>
      </c>
      <c r="B229" s="1243"/>
      <c r="C229" s="101" t="s">
        <v>1157</v>
      </c>
      <c r="D229" s="102">
        <v>25.311499999999999</v>
      </c>
      <c r="E229" s="102">
        <v>24.211000000000002</v>
      </c>
      <c r="F229" s="102">
        <v>23.110500000000002</v>
      </c>
    </row>
    <row r="230" spans="1:6" ht="15" customHeight="1" x14ac:dyDescent="0.25">
      <c r="A230" s="1244" t="s">
        <v>1158</v>
      </c>
      <c r="B230" s="1244"/>
      <c r="C230" s="1244"/>
      <c r="D230" s="1244"/>
      <c r="E230" s="1244"/>
      <c r="F230" s="1244"/>
    </row>
    <row r="231" spans="1:6" ht="15" customHeight="1" x14ac:dyDescent="0.25">
      <c r="A231" s="71" t="s">
        <v>1033</v>
      </c>
      <c r="B231" s="100" t="s">
        <v>1159</v>
      </c>
      <c r="C231" s="98"/>
      <c r="D231" s="99">
        <v>7.4749999999999996</v>
      </c>
      <c r="E231" s="99">
        <v>7.15</v>
      </c>
      <c r="F231" s="99">
        <v>6.8250000000000002</v>
      </c>
    </row>
    <row r="232" spans="1:6" ht="15" customHeight="1" x14ac:dyDescent="0.25">
      <c r="A232" s="71" t="s">
        <v>1036</v>
      </c>
      <c r="B232" s="45" t="s">
        <v>1159</v>
      </c>
      <c r="C232" s="43"/>
      <c r="D232" s="44">
        <v>12.017499999999998</v>
      </c>
      <c r="E232" s="44">
        <v>11.495000000000001</v>
      </c>
      <c r="F232" s="44">
        <v>10.9725</v>
      </c>
    </row>
    <row r="233" spans="1:6" ht="15" customHeight="1" x14ac:dyDescent="0.25">
      <c r="A233" s="71" t="s">
        <v>1127</v>
      </c>
      <c r="B233" s="100" t="s">
        <v>1159</v>
      </c>
      <c r="C233" s="98"/>
      <c r="D233" s="99">
        <v>17.134999999999998</v>
      </c>
      <c r="E233" s="99">
        <v>16.39</v>
      </c>
      <c r="F233" s="99">
        <v>15.645000000000001</v>
      </c>
    </row>
    <row r="234" spans="1:6" ht="15" customHeight="1" x14ac:dyDescent="0.25">
      <c r="A234" s="71" t="s">
        <v>1037</v>
      </c>
      <c r="B234" s="45" t="s">
        <v>1159</v>
      </c>
      <c r="C234" s="43"/>
      <c r="D234" s="44">
        <v>22.424999999999997</v>
      </c>
      <c r="E234" s="44">
        <v>21.450000000000003</v>
      </c>
      <c r="F234" s="44">
        <v>20.475000000000001</v>
      </c>
    </row>
    <row r="235" spans="1:6" ht="15" customHeight="1" x14ac:dyDescent="0.25">
      <c r="A235" s="71" t="s">
        <v>1040</v>
      </c>
      <c r="B235" s="100" t="s">
        <v>1159</v>
      </c>
      <c r="C235" s="98"/>
      <c r="D235" s="99">
        <v>23.574999999999999</v>
      </c>
      <c r="E235" s="99">
        <v>22.55</v>
      </c>
      <c r="F235" s="99">
        <v>21.525000000000002</v>
      </c>
    </row>
    <row r="236" spans="1:6" ht="15" customHeight="1" x14ac:dyDescent="0.25">
      <c r="A236" s="71" t="s">
        <v>1039</v>
      </c>
      <c r="B236" s="45" t="s">
        <v>1159</v>
      </c>
      <c r="C236" s="43"/>
      <c r="D236" s="44">
        <v>19.434999999999995</v>
      </c>
      <c r="E236" s="44">
        <v>18.59</v>
      </c>
      <c r="F236" s="44">
        <v>17.745000000000001</v>
      </c>
    </row>
    <row r="237" spans="1:6" ht="15" customHeight="1" x14ac:dyDescent="0.25">
      <c r="A237" s="71" t="s">
        <v>1041</v>
      </c>
      <c r="B237" s="100" t="s">
        <v>1159</v>
      </c>
      <c r="C237" s="98"/>
      <c r="D237" s="99">
        <v>38.86999999999999</v>
      </c>
      <c r="E237" s="99">
        <v>37.18</v>
      </c>
      <c r="F237" s="99">
        <v>35.49</v>
      </c>
    </row>
    <row r="238" spans="1:6" ht="15" customHeight="1" x14ac:dyDescent="0.25">
      <c r="A238" s="71" t="s">
        <v>1042</v>
      </c>
      <c r="B238" s="45" t="s">
        <v>1159</v>
      </c>
      <c r="C238" s="43"/>
      <c r="D238" s="44">
        <v>48.874999999999993</v>
      </c>
      <c r="E238" s="44">
        <v>46.750000000000007</v>
      </c>
      <c r="F238" s="44">
        <v>44.625</v>
      </c>
    </row>
    <row r="239" spans="1:6" ht="15" customHeight="1" x14ac:dyDescent="0.25">
      <c r="A239" s="71" t="s">
        <v>1120</v>
      </c>
      <c r="B239" s="100" t="s">
        <v>1121</v>
      </c>
      <c r="C239" s="98"/>
      <c r="D239" s="99">
        <v>6.7274999999999991</v>
      </c>
      <c r="E239" s="99">
        <v>6.4350000000000005</v>
      </c>
      <c r="F239" s="99">
        <v>6.1425000000000001</v>
      </c>
    </row>
    <row r="240" spans="1:6" ht="15" customHeight="1" x14ac:dyDescent="0.25">
      <c r="A240" s="71" t="s">
        <v>1033</v>
      </c>
      <c r="B240" s="45" t="s">
        <v>1121</v>
      </c>
      <c r="C240" s="43"/>
      <c r="D240" s="44">
        <v>8.1074999999999999</v>
      </c>
      <c r="E240" s="44">
        <v>7.7550000000000008</v>
      </c>
      <c r="F240" s="44">
        <v>7.4024999999999999</v>
      </c>
    </row>
    <row r="241" spans="1:6" ht="15" customHeight="1" x14ac:dyDescent="0.25">
      <c r="A241" s="71" t="s">
        <v>1036</v>
      </c>
      <c r="B241" s="100" t="s">
        <v>1121</v>
      </c>
      <c r="C241" s="98"/>
      <c r="D241" s="99">
        <v>17.479999999999997</v>
      </c>
      <c r="E241" s="99">
        <v>16.72</v>
      </c>
      <c r="F241" s="99">
        <v>15.959999999999999</v>
      </c>
    </row>
    <row r="242" spans="1:6" ht="15" customHeight="1" x14ac:dyDescent="0.25">
      <c r="A242" s="71" t="s">
        <v>1040</v>
      </c>
      <c r="B242" s="45" t="s">
        <v>1121</v>
      </c>
      <c r="C242" s="43"/>
      <c r="D242" s="44">
        <v>37.777499999999996</v>
      </c>
      <c r="E242" s="44">
        <v>36.135000000000005</v>
      </c>
      <c r="F242" s="44">
        <v>34.4925</v>
      </c>
    </row>
    <row r="243" spans="1:6" ht="15" customHeight="1" x14ac:dyDescent="0.25">
      <c r="A243" s="71" t="s">
        <v>1039</v>
      </c>
      <c r="B243" s="100" t="s">
        <v>1121</v>
      </c>
      <c r="C243" s="98"/>
      <c r="D243" s="99">
        <v>36.109999999999992</v>
      </c>
      <c r="E243" s="99">
        <v>34.54</v>
      </c>
      <c r="F243" s="99">
        <v>32.97</v>
      </c>
    </row>
  </sheetData>
  <mergeCells count="46">
    <mergeCell ref="B6:F6"/>
    <mergeCell ref="C5:F5"/>
    <mergeCell ref="A131:F131"/>
    <mergeCell ref="A134:A135"/>
    <mergeCell ref="A136:A137"/>
    <mergeCell ref="A45:A51"/>
    <mergeCell ref="A67:A73"/>
    <mergeCell ref="A53:A59"/>
    <mergeCell ref="A60:A66"/>
    <mergeCell ref="A52:F52"/>
    <mergeCell ref="C7:C9"/>
    <mergeCell ref="A24:A30"/>
    <mergeCell ref="A109:F109"/>
    <mergeCell ref="A74:A80"/>
    <mergeCell ref="A81:A87"/>
    <mergeCell ref="A88:A94"/>
    <mergeCell ref="D7:F7"/>
    <mergeCell ref="A7:A9"/>
    <mergeCell ref="B7:B9"/>
    <mergeCell ref="A17:A23"/>
    <mergeCell ref="A10:F10"/>
    <mergeCell ref="A11:A16"/>
    <mergeCell ref="A150:A151"/>
    <mergeCell ref="A152:A153"/>
    <mergeCell ref="A141:A142"/>
    <mergeCell ref="A31:A37"/>
    <mergeCell ref="A38:A44"/>
    <mergeCell ref="A138:A139"/>
    <mergeCell ref="A95:A101"/>
    <mergeCell ref="A102:A108"/>
    <mergeCell ref="A1:E4"/>
    <mergeCell ref="A229:B229"/>
    <mergeCell ref="A230:F230"/>
    <mergeCell ref="A164:A165"/>
    <mergeCell ref="A166:F166"/>
    <mergeCell ref="A176:F176"/>
    <mergeCell ref="A227:F227"/>
    <mergeCell ref="A228:B228"/>
    <mergeCell ref="A154:F154"/>
    <mergeCell ref="A156:A157"/>
    <mergeCell ref="A158:A159"/>
    <mergeCell ref="A160:A161"/>
    <mergeCell ref="A162:A163"/>
    <mergeCell ref="A143:A144"/>
    <mergeCell ref="A145:A146"/>
    <mergeCell ref="A148:A149"/>
  </mergeCells>
  <hyperlinks>
    <hyperlink ref="F3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74"/>
  <sheetViews>
    <sheetView zoomScaleNormal="100" workbookViewId="0">
      <pane ySplit="5" topLeftCell="A6" activePane="bottomLeft" state="frozen"/>
      <selection activeCell="B1" sqref="B1"/>
      <selection pane="bottomLeft" activeCell="C6" sqref="C6"/>
    </sheetView>
  </sheetViews>
  <sheetFormatPr defaultRowHeight="15" x14ac:dyDescent="0.25"/>
  <cols>
    <col min="1" max="1" width="4.85546875" style="410" customWidth="1"/>
    <col min="2" max="2" width="15.42578125" style="402" hidden="1" customWidth="1"/>
    <col min="3" max="3" width="51.140625" style="640" customWidth="1"/>
    <col min="4" max="4" width="6.85546875" style="410" customWidth="1"/>
    <col min="5" max="5" width="20.42578125" style="404" customWidth="1"/>
    <col min="6" max="6" width="22.140625" style="404" customWidth="1"/>
    <col min="7" max="7" width="14.7109375" style="410" customWidth="1"/>
    <col min="8" max="8" width="9.140625" style="401"/>
    <col min="9" max="16384" width="9.140625" style="403"/>
  </cols>
  <sheetData>
    <row r="1" spans="1:7" ht="12.75" customHeight="1" x14ac:dyDescent="0.25">
      <c r="A1" s="1264">
        <f>Оглавление!C2</f>
        <v>66.97</v>
      </c>
      <c r="B1" s="1264"/>
      <c r="C1" s="1264"/>
      <c r="D1" s="1265" t="s">
        <v>1862</v>
      </c>
      <c r="E1" s="1265"/>
      <c r="F1" s="1149" t="s">
        <v>1</v>
      </c>
      <c r="G1" s="1150"/>
    </row>
    <row r="2" spans="1:7" ht="12.75" customHeight="1" x14ac:dyDescent="0.25">
      <c r="A2" s="1264"/>
      <c r="B2" s="1264"/>
      <c r="C2" s="1264"/>
      <c r="D2" s="1266"/>
      <c r="E2" s="1266"/>
      <c r="F2" s="1151" t="s">
        <v>0</v>
      </c>
      <c r="G2" s="1152"/>
    </row>
    <row r="3" spans="1:7" ht="12.75" customHeight="1" x14ac:dyDescent="0.25">
      <c r="A3" s="1264"/>
      <c r="B3" s="1264"/>
      <c r="C3" s="1264"/>
      <c r="D3" s="1266"/>
      <c r="E3" s="1266"/>
      <c r="F3" s="1153" t="s">
        <v>2</v>
      </c>
      <c r="G3" s="1154"/>
    </row>
    <row r="4" spans="1:7" ht="15" customHeight="1" thickBot="1" x14ac:dyDescent="0.3">
      <c r="A4" s="1264"/>
      <c r="B4" s="1264"/>
      <c r="C4" s="1264"/>
      <c r="D4" s="1266"/>
      <c r="E4" s="1266"/>
      <c r="F4" s="1267" t="s">
        <v>1387</v>
      </c>
      <c r="G4" s="1267"/>
    </row>
    <row r="5" spans="1:7" ht="32.25" thickBot="1" x14ac:dyDescent="0.3">
      <c r="A5" s="405" t="s">
        <v>1307</v>
      </c>
      <c r="B5" s="641" t="s">
        <v>1306</v>
      </c>
      <c r="C5" s="641" t="s">
        <v>3</v>
      </c>
      <c r="D5" s="642" t="s">
        <v>342</v>
      </c>
      <c r="E5" s="642" t="s">
        <v>1023</v>
      </c>
      <c r="F5" s="642" t="s">
        <v>1305</v>
      </c>
      <c r="G5" s="643" t="s">
        <v>1601</v>
      </c>
    </row>
    <row r="6" spans="1:7" ht="30" customHeight="1" x14ac:dyDescent="0.25">
      <c r="A6" s="512">
        <v>1</v>
      </c>
      <c r="B6" s="406" t="s">
        <v>1304</v>
      </c>
      <c r="C6" s="621" t="s">
        <v>1303</v>
      </c>
      <c r="D6" s="446" t="s">
        <v>1169</v>
      </c>
      <c r="E6" s="447" t="s">
        <v>1602</v>
      </c>
      <c r="F6" s="447" t="s">
        <v>1164</v>
      </c>
      <c r="G6" s="513">
        <f>0.06447*A1</f>
        <v>4.3175559000000003</v>
      </c>
    </row>
    <row r="7" spans="1:7" ht="30" customHeight="1" x14ac:dyDescent="0.25">
      <c r="A7" s="514">
        <v>2</v>
      </c>
      <c r="B7" s="487"/>
      <c r="C7" s="622" t="s">
        <v>1687</v>
      </c>
      <c r="D7" s="488" t="s">
        <v>1169</v>
      </c>
      <c r="E7" s="489" t="s">
        <v>1602</v>
      </c>
      <c r="F7" s="489" t="s">
        <v>1603</v>
      </c>
      <c r="G7" s="515">
        <v>3.3600000000000003</v>
      </c>
    </row>
    <row r="8" spans="1:7" ht="30" customHeight="1" x14ac:dyDescent="0.25">
      <c r="A8" s="514">
        <v>3</v>
      </c>
      <c r="B8" s="484" t="s">
        <v>1302</v>
      </c>
      <c r="C8" s="623" t="s">
        <v>1301</v>
      </c>
      <c r="D8" s="485" t="s">
        <v>1169</v>
      </c>
      <c r="E8" s="486" t="s">
        <v>1602</v>
      </c>
      <c r="F8" s="486" t="s">
        <v>1164</v>
      </c>
      <c r="G8" s="516">
        <f>0.09471*A1</f>
        <v>6.3427287000000003</v>
      </c>
    </row>
    <row r="9" spans="1:7" ht="30" customHeight="1" x14ac:dyDescent="0.25">
      <c r="A9" s="514">
        <v>4</v>
      </c>
      <c r="B9" s="484" t="s">
        <v>1300</v>
      </c>
      <c r="C9" s="623" t="s">
        <v>1299</v>
      </c>
      <c r="D9" s="485" t="s">
        <v>1169</v>
      </c>
      <c r="E9" s="486" t="s">
        <v>1602</v>
      </c>
      <c r="F9" s="486" t="s">
        <v>1296</v>
      </c>
      <c r="G9" s="516">
        <v>4.2</v>
      </c>
    </row>
    <row r="10" spans="1:7" ht="30" customHeight="1" x14ac:dyDescent="0.25">
      <c r="A10" s="514">
        <v>5</v>
      </c>
      <c r="B10" s="484" t="s">
        <v>1298</v>
      </c>
      <c r="C10" s="623" t="s">
        <v>1297</v>
      </c>
      <c r="D10" s="485" t="s">
        <v>1169</v>
      </c>
      <c r="E10" s="489" t="s">
        <v>1602</v>
      </c>
      <c r="F10" s="489" t="s">
        <v>1296</v>
      </c>
      <c r="G10" s="516">
        <v>4.3099999999999996</v>
      </c>
    </row>
    <row r="11" spans="1:7" ht="30" customHeight="1" x14ac:dyDescent="0.25">
      <c r="A11" s="514">
        <v>6</v>
      </c>
      <c r="B11" s="484" t="s">
        <v>1295</v>
      </c>
      <c r="C11" s="623" t="s">
        <v>1294</v>
      </c>
      <c r="D11" s="485" t="s">
        <v>1169</v>
      </c>
      <c r="E11" s="944" t="s">
        <v>1969</v>
      </c>
      <c r="F11" s="944" t="s">
        <v>1968</v>
      </c>
      <c r="G11" s="516">
        <v>5.5125000000000002</v>
      </c>
    </row>
    <row r="12" spans="1:7" ht="30" x14ac:dyDescent="0.25">
      <c r="A12" s="514">
        <v>7</v>
      </c>
      <c r="B12" s="484" t="s">
        <v>1293</v>
      </c>
      <c r="C12" s="624" t="s">
        <v>1292</v>
      </c>
      <c r="D12" s="491" t="s">
        <v>1169</v>
      </c>
      <c r="E12" s="952" t="s">
        <v>1969</v>
      </c>
      <c r="F12" s="490" t="s">
        <v>1296</v>
      </c>
      <c r="G12" s="516">
        <v>3.9899999999999998</v>
      </c>
    </row>
    <row r="13" spans="1:7" ht="30" x14ac:dyDescent="0.25">
      <c r="A13" s="514">
        <v>8</v>
      </c>
      <c r="B13" s="484" t="s">
        <v>1291</v>
      </c>
      <c r="C13" s="624" t="s">
        <v>1290</v>
      </c>
      <c r="D13" s="491" t="s">
        <v>1169</v>
      </c>
      <c r="E13" s="952" t="s">
        <v>1969</v>
      </c>
      <c r="F13" s="490" t="s">
        <v>1296</v>
      </c>
      <c r="G13" s="516">
        <v>4.83</v>
      </c>
    </row>
    <row r="14" spans="1:7" ht="30" customHeight="1" x14ac:dyDescent="0.25">
      <c r="A14" s="517">
        <v>9</v>
      </c>
      <c r="B14" s="492" t="s">
        <v>1289</v>
      </c>
      <c r="C14" s="625" t="s">
        <v>1288</v>
      </c>
      <c r="D14" s="448" t="s">
        <v>1169</v>
      </c>
      <c r="E14" s="449" t="s">
        <v>1969</v>
      </c>
      <c r="F14" s="449" t="s">
        <v>1296</v>
      </c>
      <c r="G14" s="516">
        <v>4.5674999999999999</v>
      </c>
    </row>
    <row r="15" spans="1:7" ht="30" customHeight="1" x14ac:dyDescent="0.25">
      <c r="A15" s="517">
        <v>10</v>
      </c>
      <c r="B15" s="492" t="s">
        <v>1287</v>
      </c>
      <c r="C15" s="625" t="s">
        <v>1286</v>
      </c>
      <c r="D15" s="448" t="s">
        <v>1169</v>
      </c>
      <c r="E15" s="449" t="s">
        <v>1171</v>
      </c>
      <c r="F15" s="449" t="s">
        <v>1296</v>
      </c>
      <c r="G15" s="516">
        <v>4.620000000000001</v>
      </c>
    </row>
    <row r="16" spans="1:7" ht="45" x14ac:dyDescent="0.25">
      <c r="A16" s="517">
        <v>11</v>
      </c>
      <c r="B16" s="492" t="s">
        <v>1285</v>
      </c>
      <c r="C16" s="625" t="s">
        <v>1284</v>
      </c>
      <c r="D16" s="448" t="s">
        <v>1169</v>
      </c>
      <c r="E16" s="449" t="s">
        <v>1689</v>
      </c>
      <c r="F16" s="449" t="s">
        <v>1364</v>
      </c>
      <c r="G16" s="516">
        <f>0.10437*A1</f>
        <v>6.9896589000000002</v>
      </c>
    </row>
    <row r="17" spans="1:7" ht="45" x14ac:dyDescent="0.25">
      <c r="A17" s="517">
        <v>12</v>
      </c>
      <c r="B17" s="492" t="s">
        <v>1283</v>
      </c>
      <c r="C17" s="625" t="s">
        <v>1282</v>
      </c>
      <c r="D17" s="448" t="s">
        <v>1169</v>
      </c>
      <c r="E17" s="449" t="s">
        <v>1689</v>
      </c>
      <c r="F17" s="449" t="s">
        <v>1365</v>
      </c>
      <c r="G17" s="516">
        <f>0.10059*A1</f>
        <v>6.7365123000000002</v>
      </c>
    </row>
    <row r="18" spans="1:7" ht="45" x14ac:dyDescent="0.25">
      <c r="A18" s="517">
        <v>13</v>
      </c>
      <c r="B18" s="492" t="s">
        <v>1281</v>
      </c>
      <c r="C18" s="625" t="s">
        <v>1280</v>
      </c>
      <c r="D18" s="448" t="s">
        <v>1169</v>
      </c>
      <c r="E18" s="449" t="s">
        <v>1689</v>
      </c>
      <c r="F18" s="449" t="s">
        <v>1365</v>
      </c>
      <c r="G18" s="516">
        <v>3.9990132000000003</v>
      </c>
    </row>
    <row r="19" spans="1:7" ht="45" x14ac:dyDescent="0.25">
      <c r="A19" s="517">
        <v>14</v>
      </c>
      <c r="B19" s="492"/>
      <c r="C19" s="626" t="s">
        <v>1688</v>
      </c>
      <c r="D19" s="450" t="s">
        <v>1169</v>
      </c>
      <c r="E19" s="450" t="s">
        <v>1602</v>
      </c>
      <c r="F19" s="450" t="s">
        <v>1603</v>
      </c>
      <c r="G19" s="967" t="s">
        <v>1988</v>
      </c>
    </row>
    <row r="20" spans="1:7" ht="30" customHeight="1" x14ac:dyDescent="0.25">
      <c r="A20" s="517">
        <v>15</v>
      </c>
      <c r="B20" s="492" t="s">
        <v>1279</v>
      </c>
      <c r="C20" s="625" t="s">
        <v>1278</v>
      </c>
      <c r="D20" s="448" t="s">
        <v>1169</v>
      </c>
      <c r="E20" s="449" t="s">
        <v>1689</v>
      </c>
      <c r="F20" s="449" t="s">
        <v>1365</v>
      </c>
      <c r="G20" s="516">
        <f>0.07497*A1</f>
        <v>5.0207408999999998</v>
      </c>
    </row>
    <row r="21" spans="1:7" ht="30" x14ac:dyDescent="0.25">
      <c r="A21" s="517">
        <v>16</v>
      </c>
      <c r="B21" s="492" t="s">
        <v>1277</v>
      </c>
      <c r="C21" s="625" t="s">
        <v>1276</v>
      </c>
      <c r="D21" s="448" t="s">
        <v>1169</v>
      </c>
      <c r="E21" s="449" t="s">
        <v>1602</v>
      </c>
      <c r="F21" s="449" t="s">
        <v>1366</v>
      </c>
      <c r="G21" s="516">
        <f>0.07623*A1</f>
        <v>5.1051231000000001</v>
      </c>
    </row>
    <row r="22" spans="1:7" ht="30" x14ac:dyDescent="0.25">
      <c r="A22" s="514">
        <v>17</v>
      </c>
      <c r="B22" s="484" t="s">
        <v>1275</v>
      </c>
      <c r="C22" s="627" t="s">
        <v>1274</v>
      </c>
      <c r="D22" s="493" t="s">
        <v>1169</v>
      </c>
      <c r="E22" s="943" t="s">
        <v>1969</v>
      </c>
      <c r="F22" s="943" t="s">
        <v>1968</v>
      </c>
      <c r="G22" s="516">
        <v>14.637</v>
      </c>
    </row>
    <row r="23" spans="1:7" ht="45" x14ac:dyDescent="0.25">
      <c r="A23" s="514">
        <v>18</v>
      </c>
      <c r="B23" s="484" t="s">
        <v>1273</v>
      </c>
      <c r="C23" s="628" t="s">
        <v>1272</v>
      </c>
      <c r="D23" s="451" t="s">
        <v>1169</v>
      </c>
      <c r="E23" s="452" t="s">
        <v>1602</v>
      </c>
      <c r="F23" s="452" t="s">
        <v>1164</v>
      </c>
      <c r="G23" s="516">
        <f>0.07497*A1</f>
        <v>5.0207408999999998</v>
      </c>
    </row>
    <row r="24" spans="1:7" ht="45" x14ac:dyDescent="0.25">
      <c r="A24" s="514">
        <v>19</v>
      </c>
      <c r="B24" s="484" t="s">
        <v>1271</v>
      </c>
      <c r="C24" s="628" t="s">
        <v>1270</v>
      </c>
      <c r="D24" s="451" t="s">
        <v>1169</v>
      </c>
      <c r="E24" s="452" t="s">
        <v>1602</v>
      </c>
      <c r="F24" s="452" t="s">
        <v>1366</v>
      </c>
      <c r="G24" s="516">
        <f>0.11613*A1</f>
        <v>7.7772261</v>
      </c>
    </row>
    <row r="25" spans="1:7" ht="45" x14ac:dyDescent="0.25">
      <c r="A25" s="514">
        <v>20</v>
      </c>
      <c r="B25" s="484" t="s">
        <v>1269</v>
      </c>
      <c r="C25" s="628" t="s">
        <v>1268</v>
      </c>
      <c r="D25" s="451" t="s">
        <v>1169</v>
      </c>
      <c r="E25" s="951" t="s">
        <v>1976</v>
      </c>
      <c r="F25" s="452" t="s">
        <v>1364</v>
      </c>
      <c r="G25" s="516">
        <f>0.28623*A1</f>
        <v>19.168823099999997</v>
      </c>
    </row>
    <row r="26" spans="1:7" ht="30" x14ac:dyDescent="0.25">
      <c r="A26" s="514">
        <v>21</v>
      </c>
      <c r="B26" s="484" t="s">
        <v>1267</v>
      </c>
      <c r="C26" s="628" t="s">
        <v>1266</v>
      </c>
      <c r="D26" s="451" t="s">
        <v>1169</v>
      </c>
      <c r="E26" s="951" t="s">
        <v>1976</v>
      </c>
      <c r="F26" s="452" t="s">
        <v>1367</v>
      </c>
      <c r="G26" s="516">
        <v>15.9915</v>
      </c>
    </row>
    <row r="27" spans="1:7" ht="45" x14ac:dyDescent="0.25">
      <c r="A27" s="543">
        <v>22</v>
      </c>
      <c r="B27" s="484" t="s">
        <v>1265</v>
      </c>
      <c r="C27" s="628" t="s">
        <v>1264</v>
      </c>
      <c r="D27" s="451" t="s">
        <v>1169</v>
      </c>
      <c r="E27" s="951" t="s">
        <v>1969</v>
      </c>
      <c r="F27" s="452" t="s">
        <v>1367</v>
      </c>
      <c r="G27" s="516">
        <v>24.034500000000001</v>
      </c>
    </row>
    <row r="28" spans="1:7" ht="30" x14ac:dyDescent="0.25">
      <c r="A28" s="514">
        <v>23</v>
      </c>
      <c r="B28" s="484" t="s">
        <v>1263</v>
      </c>
      <c r="C28" s="628" t="s">
        <v>1262</v>
      </c>
      <c r="D28" s="451" t="s">
        <v>1169</v>
      </c>
      <c r="E28" s="951" t="s">
        <v>1976</v>
      </c>
      <c r="F28" s="452" t="s">
        <v>1366</v>
      </c>
      <c r="G28" s="516">
        <f>0.1953*A1</f>
        <v>13.079241</v>
      </c>
    </row>
    <row r="29" spans="1:7" ht="30" x14ac:dyDescent="0.25">
      <c r="A29" s="514">
        <v>24</v>
      </c>
      <c r="B29" s="484" t="s">
        <v>1261</v>
      </c>
      <c r="C29" s="628" t="s">
        <v>1260</v>
      </c>
      <c r="D29" s="451" t="s">
        <v>1169</v>
      </c>
      <c r="E29" s="951" t="s">
        <v>1976</v>
      </c>
      <c r="F29" s="452" t="s">
        <v>1164</v>
      </c>
      <c r="G29" s="516">
        <f>0.19971*A1</f>
        <v>13.374578699999999</v>
      </c>
    </row>
    <row r="30" spans="1:7" ht="30" x14ac:dyDescent="0.25">
      <c r="A30" s="514">
        <v>25</v>
      </c>
      <c r="B30" s="484"/>
      <c r="C30" s="628" t="s">
        <v>1604</v>
      </c>
      <c r="D30" s="494" t="s">
        <v>1169</v>
      </c>
      <c r="E30" s="452" t="s">
        <v>1605</v>
      </c>
      <c r="F30" s="453" t="s">
        <v>1603</v>
      </c>
      <c r="G30" s="515">
        <v>12.12</v>
      </c>
    </row>
    <row r="31" spans="1:7" ht="45" x14ac:dyDescent="0.25">
      <c r="A31" s="514">
        <v>26</v>
      </c>
      <c r="B31" s="495" t="s">
        <v>1259</v>
      </c>
      <c r="C31" s="629" t="s">
        <v>1258</v>
      </c>
      <c r="D31" s="496" t="s">
        <v>1169</v>
      </c>
      <c r="E31" s="497" t="s">
        <v>1863</v>
      </c>
      <c r="F31" s="498" t="s">
        <v>1364</v>
      </c>
      <c r="G31" s="516">
        <f>0.06405*A1</f>
        <v>4.2894284999999996</v>
      </c>
    </row>
    <row r="32" spans="1:7" ht="45" x14ac:dyDescent="0.25">
      <c r="A32" s="514">
        <v>27</v>
      </c>
      <c r="B32" s="495" t="s">
        <v>1257</v>
      </c>
      <c r="C32" s="629" t="s">
        <v>1256</v>
      </c>
      <c r="D32" s="496" t="s">
        <v>1169</v>
      </c>
      <c r="E32" s="497" t="s">
        <v>1864</v>
      </c>
      <c r="F32" s="498" t="s">
        <v>1364</v>
      </c>
      <c r="G32" s="516">
        <f>0.08547*A1</f>
        <v>5.7239259000000002</v>
      </c>
    </row>
    <row r="33" spans="1:20" ht="30" x14ac:dyDescent="0.25">
      <c r="A33" s="514">
        <v>28</v>
      </c>
      <c r="B33" s="495" t="s">
        <v>1255</v>
      </c>
      <c r="C33" s="629" t="s">
        <v>1254</v>
      </c>
      <c r="D33" s="496" t="s">
        <v>1169</v>
      </c>
      <c r="E33" s="945" t="s">
        <v>1969</v>
      </c>
      <c r="F33" s="498" t="s">
        <v>1368</v>
      </c>
      <c r="G33" s="516">
        <f>0.0798*A1</f>
        <v>5.3442059999999998</v>
      </c>
    </row>
    <row r="34" spans="1:20" ht="30" x14ac:dyDescent="0.25">
      <c r="A34" s="514">
        <v>29</v>
      </c>
      <c r="B34" s="495" t="s">
        <v>1253</v>
      </c>
      <c r="C34" s="629" t="s">
        <v>1252</v>
      </c>
      <c r="D34" s="496" t="s">
        <v>1169</v>
      </c>
      <c r="E34" s="945" t="s">
        <v>1969</v>
      </c>
      <c r="F34" s="498" t="s">
        <v>1368</v>
      </c>
      <c r="G34" s="516">
        <f>0.0798*A1</f>
        <v>5.3442059999999998</v>
      </c>
    </row>
    <row r="35" spans="1:20" ht="30" customHeight="1" x14ac:dyDescent="0.25">
      <c r="A35" s="514">
        <v>30</v>
      </c>
      <c r="B35" s="495" t="s">
        <v>1251</v>
      </c>
      <c r="C35" s="629" t="s">
        <v>1250</v>
      </c>
      <c r="D35" s="499" t="s">
        <v>1169</v>
      </c>
      <c r="E35" s="945" t="s">
        <v>1978</v>
      </c>
      <c r="F35" s="945" t="s">
        <v>1968</v>
      </c>
      <c r="G35" s="516">
        <v>5.25</v>
      </c>
      <c r="H35" s="407"/>
    </row>
    <row r="36" spans="1:20" ht="30" customHeight="1" x14ac:dyDescent="0.25">
      <c r="A36" s="514">
        <v>31</v>
      </c>
      <c r="B36" s="500" t="s">
        <v>1248</v>
      </c>
      <c r="C36" s="630" t="s">
        <v>1249</v>
      </c>
      <c r="D36" s="531" t="s">
        <v>1169</v>
      </c>
      <c r="E36" s="946" t="s">
        <v>1977</v>
      </c>
      <c r="F36" s="946" t="s">
        <v>1968</v>
      </c>
      <c r="G36" s="516">
        <v>10.416</v>
      </c>
    </row>
    <row r="37" spans="1:20" ht="30" customHeight="1" x14ac:dyDescent="0.25">
      <c r="A37" s="514">
        <v>32</v>
      </c>
      <c r="B37" s="501" t="s">
        <v>1248</v>
      </c>
      <c r="C37" s="631" t="s">
        <v>1170</v>
      </c>
      <c r="D37" s="532" t="s">
        <v>1169</v>
      </c>
      <c r="E37" s="947" t="s">
        <v>1976</v>
      </c>
      <c r="F37" s="947" t="s">
        <v>1968</v>
      </c>
      <c r="G37" s="516">
        <v>19.183499999999999</v>
      </c>
      <c r="H37" s="408"/>
    </row>
    <row r="38" spans="1:20" ht="60" x14ac:dyDescent="0.25">
      <c r="A38" s="514">
        <v>33</v>
      </c>
      <c r="B38" s="502" t="s">
        <v>1247</v>
      </c>
      <c r="C38" s="632" t="s">
        <v>1246</v>
      </c>
      <c r="D38" s="533" t="s">
        <v>1169</v>
      </c>
      <c r="E38" s="522" t="s">
        <v>1690</v>
      </c>
      <c r="F38" s="522" t="s">
        <v>1368</v>
      </c>
      <c r="G38" s="516">
        <f>0.083316*A1</f>
        <v>5.5796725199999999</v>
      </c>
    </row>
    <row r="39" spans="1:20" ht="45" x14ac:dyDescent="0.25">
      <c r="A39" s="514">
        <v>34</v>
      </c>
      <c r="B39" s="502"/>
      <c r="C39" s="632" t="s">
        <v>1606</v>
      </c>
      <c r="D39" s="534" t="s">
        <v>1169</v>
      </c>
      <c r="E39" s="522" t="s">
        <v>1607</v>
      </c>
      <c r="F39" s="523" t="s">
        <v>1603</v>
      </c>
      <c r="G39" s="515">
        <v>4.47</v>
      </c>
      <c r="Q39" s="482"/>
      <c r="R39" s="482"/>
      <c r="S39" s="482"/>
      <c r="T39" s="483"/>
    </row>
    <row r="40" spans="1:20" ht="45" x14ac:dyDescent="0.25">
      <c r="A40" s="514">
        <v>35</v>
      </c>
      <c r="B40" s="502"/>
      <c r="C40" s="632" t="s">
        <v>1608</v>
      </c>
      <c r="D40" s="534" t="s">
        <v>1169</v>
      </c>
      <c r="E40" s="522" t="s">
        <v>1602</v>
      </c>
      <c r="F40" s="523" t="s">
        <v>1603</v>
      </c>
      <c r="G40" s="515">
        <v>4.6399999999999997</v>
      </c>
    </row>
    <row r="41" spans="1:20" ht="45" x14ac:dyDescent="0.25">
      <c r="A41" s="514">
        <v>36</v>
      </c>
      <c r="B41" s="502"/>
      <c r="C41" s="632" t="s">
        <v>1609</v>
      </c>
      <c r="D41" s="534" t="s">
        <v>1169</v>
      </c>
      <c r="E41" s="522" t="s">
        <v>1602</v>
      </c>
      <c r="F41" s="523" t="s">
        <v>1603</v>
      </c>
      <c r="G41" s="515">
        <v>4.9400000000000004</v>
      </c>
    </row>
    <row r="42" spans="1:20" ht="30" x14ac:dyDescent="0.25">
      <c r="A42" s="514">
        <v>37</v>
      </c>
      <c r="B42" s="503" t="s">
        <v>1245</v>
      </c>
      <c r="C42" s="633" t="s">
        <v>1244</v>
      </c>
      <c r="D42" s="535" t="s">
        <v>1169</v>
      </c>
      <c r="E42" s="950" t="s">
        <v>1969</v>
      </c>
      <c r="F42" s="524" t="s">
        <v>1369</v>
      </c>
      <c r="G42" s="516">
        <f>0.05292*A1</f>
        <v>3.5440524</v>
      </c>
    </row>
    <row r="43" spans="1:20" ht="30" x14ac:dyDescent="0.25">
      <c r="A43" s="514">
        <v>38</v>
      </c>
      <c r="B43" s="503" t="s">
        <v>1243</v>
      </c>
      <c r="C43" s="633" t="s">
        <v>1242</v>
      </c>
      <c r="D43" s="535" t="s">
        <v>1169</v>
      </c>
      <c r="E43" s="950" t="s">
        <v>1969</v>
      </c>
      <c r="F43" s="524" t="s">
        <v>1369</v>
      </c>
      <c r="G43" s="516">
        <f>0.05649*A1</f>
        <v>3.7831352999999996</v>
      </c>
    </row>
    <row r="44" spans="1:20" ht="45" x14ac:dyDescent="0.25">
      <c r="A44" s="514">
        <v>39</v>
      </c>
      <c r="B44" s="503" t="s">
        <v>1241</v>
      </c>
      <c r="C44" s="633" t="s">
        <v>1240</v>
      </c>
      <c r="D44" s="535" t="s">
        <v>1169</v>
      </c>
      <c r="E44" s="950" t="s">
        <v>1969</v>
      </c>
      <c r="F44" s="524" t="s">
        <v>1165</v>
      </c>
      <c r="G44" s="516">
        <v>3.4545000000000003</v>
      </c>
    </row>
    <row r="45" spans="1:20" ht="30" x14ac:dyDescent="0.25">
      <c r="A45" s="514">
        <v>40</v>
      </c>
      <c r="B45" s="503" t="s">
        <v>1239</v>
      </c>
      <c r="C45" s="633" t="s">
        <v>1238</v>
      </c>
      <c r="D45" s="535" t="s">
        <v>1169</v>
      </c>
      <c r="E45" s="950" t="s">
        <v>1969</v>
      </c>
      <c r="F45" s="524" t="s">
        <v>1296</v>
      </c>
      <c r="G45" s="516">
        <v>3.9899999999999998</v>
      </c>
    </row>
    <row r="46" spans="1:20" ht="30" customHeight="1" x14ac:dyDescent="0.25">
      <c r="A46" s="514">
        <v>41</v>
      </c>
      <c r="B46" s="504" t="s">
        <v>1237</v>
      </c>
      <c r="C46" s="634" t="s">
        <v>1236</v>
      </c>
      <c r="D46" s="536" t="s">
        <v>1169</v>
      </c>
      <c r="E46" s="948" t="s">
        <v>1610</v>
      </c>
      <c r="F46" s="525" t="s">
        <v>1370</v>
      </c>
      <c r="G46" s="516">
        <f>0.100485*A1</f>
        <v>6.7294804500000005</v>
      </c>
    </row>
    <row r="47" spans="1:20" ht="30" customHeight="1" x14ac:dyDescent="0.25">
      <c r="A47" s="514">
        <v>42</v>
      </c>
      <c r="B47" s="505" t="s">
        <v>1235</v>
      </c>
      <c r="C47" s="634" t="s">
        <v>1234</v>
      </c>
      <c r="D47" s="536" t="s">
        <v>1169</v>
      </c>
      <c r="E47" s="525" t="s">
        <v>1371</v>
      </c>
      <c r="F47" s="525" t="s">
        <v>1372</v>
      </c>
      <c r="G47" s="516">
        <v>6</v>
      </c>
    </row>
    <row r="48" spans="1:20" ht="30" customHeight="1" x14ac:dyDescent="0.25">
      <c r="A48" s="514">
        <v>43</v>
      </c>
      <c r="B48" s="505" t="s">
        <v>1233</v>
      </c>
      <c r="C48" s="634" t="s">
        <v>1232</v>
      </c>
      <c r="D48" s="536" t="s">
        <v>1169</v>
      </c>
      <c r="E48" s="526" t="s">
        <v>1371</v>
      </c>
      <c r="F48" s="526" t="s">
        <v>1372</v>
      </c>
      <c r="G48" s="516">
        <v>6.9</v>
      </c>
    </row>
    <row r="49" spans="1:7" ht="45" x14ac:dyDescent="0.25">
      <c r="A49" s="514">
        <v>44</v>
      </c>
      <c r="B49" s="505" t="s">
        <v>1231</v>
      </c>
      <c r="C49" s="634" t="s">
        <v>1230</v>
      </c>
      <c r="D49" s="536" t="s">
        <v>1169</v>
      </c>
      <c r="E49" s="948" t="s">
        <v>1970</v>
      </c>
      <c r="F49" s="525" t="s">
        <v>1372</v>
      </c>
      <c r="G49" s="516">
        <v>8.1999999999999993</v>
      </c>
    </row>
    <row r="50" spans="1:7" ht="30" customHeight="1" x14ac:dyDescent="0.25">
      <c r="A50" s="514">
        <v>45</v>
      </c>
      <c r="B50" s="505" t="s">
        <v>1229</v>
      </c>
      <c r="C50" s="634" t="s">
        <v>1228</v>
      </c>
      <c r="D50" s="536" t="s">
        <v>1169</v>
      </c>
      <c r="E50" s="525" t="s">
        <v>1373</v>
      </c>
      <c r="F50" s="525" t="s">
        <v>1370</v>
      </c>
      <c r="G50" s="516">
        <f>0.1554*A1</f>
        <v>10.407138</v>
      </c>
    </row>
    <row r="51" spans="1:7" ht="30" customHeight="1" x14ac:dyDescent="0.25">
      <c r="A51" s="514">
        <v>46</v>
      </c>
      <c r="B51" s="505" t="s">
        <v>1227</v>
      </c>
      <c r="C51" s="634" t="s">
        <v>1226</v>
      </c>
      <c r="D51" s="536" t="s">
        <v>1169</v>
      </c>
      <c r="E51" s="525" t="s">
        <v>1374</v>
      </c>
      <c r="F51" s="526" t="s">
        <v>1370</v>
      </c>
      <c r="G51" s="516">
        <f>0.114555*A1</f>
        <v>7.6717483500000005</v>
      </c>
    </row>
    <row r="52" spans="1:7" ht="30" customHeight="1" x14ac:dyDescent="0.25">
      <c r="A52" s="514">
        <v>47</v>
      </c>
      <c r="B52" s="506" t="s">
        <v>1225</v>
      </c>
      <c r="C52" s="635" t="s">
        <v>1224</v>
      </c>
      <c r="D52" s="537" t="s">
        <v>1169</v>
      </c>
      <c r="E52" s="527" t="s">
        <v>1610</v>
      </c>
      <c r="F52" s="527" t="s">
        <v>1375</v>
      </c>
      <c r="G52" s="516">
        <f>0.12222*A1</f>
        <v>8.1850734000000003</v>
      </c>
    </row>
    <row r="53" spans="1:7" ht="30" customHeight="1" x14ac:dyDescent="0.25">
      <c r="A53" s="514">
        <v>48</v>
      </c>
      <c r="B53" s="506" t="s">
        <v>1223</v>
      </c>
      <c r="C53" s="635" t="s">
        <v>1222</v>
      </c>
      <c r="D53" s="537" t="s">
        <v>1169</v>
      </c>
      <c r="E53" s="527" t="s">
        <v>1376</v>
      </c>
      <c r="F53" s="527" t="s">
        <v>1372</v>
      </c>
      <c r="G53" s="516">
        <v>7</v>
      </c>
    </row>
    <row r="54" spans="1:7" ht="60" x14ac:dyDescent="0.25">
      <c r="A54" s="514">
        <v>49</v>
      </c>
      <c r="B54" s="502" t="s">
        <v>1221</v>
      </c>
      <c r="C54" s="632" t="s">
        <v>1220</v>
      </c>
      <c r="D54" s="533" t="s">
        <v>1169</v>
      </c>
      <c r="E54" s="949" t="s">
        <v>1975</v>
      </c>
      <c r="F54" s="522" t="s">
        <v>1365</v>
      </c>
      <c r="G54" s="516">
        <f>0.139965*A1</f>
        <v>9.3734560499999997</v>
      </c>
    </row>
    <row r="55" spans="1:7" ht="45" x14ac:dyDescent="0.25">
      <c r="A55" s="514">
        <v>50</v>
      </c>
      <c r="B55" s="502" t="s">
        <v>1219</v>
      </c>
      <c r="C55" s="632" t="s">
        <v>1218</v>
      </c>
      <c r="D55" s="533" t="s">
        <v>1169</v>
      </c>
      <c r="E55" s="522" t="s">
        <v>1611</v>
      </c>
      <c r="F55" s="522" t="s">
        <v>1370</v>
      </c>
      <c r="G55" s="516">
        <f>0.14154*A1</f>
        <v>9.4789338000000001</v>
      </c>
    </row>
    <row r="56" spans="1:7" ht="30" x14ac:dyDescent="0.25">
      <c r="A56" s="514">
        <v>51</v>
      </c>
      <c r="B56" s="502" t="s">
        <v>1217</v>
      </c>
      <c r="C56" s="632" t="s">
        <v>1166</v>
      </c>
      <c r="D56" s="533" t="s">
        <v>1169</v>
      </c>
      <c r="E56" s="522" t="s">
        <v>1377</v>
      </c>
      <c r="F56" s="522" t="s">
        <v>1370</v>
      </c>
      <c r="G56" s="516">
        <f>0.19635*A1</f>
        <v>13.149559499999999</v>
      </c>
    </row>
    <row r="57" spans="1:7" ht="45" x14ac:dyDescent="0.25">
      <c r="A57" s="514">
        <v>52</v>
      </c>
      <c r="B57" s="502"/>
      <c r="C57" s="632" t="s">
        <v>1612</v>
      </c>
      <c r="D57" s="534" t="s">
        <v>1169</v>
      </c>
      <c r="E57" s="522" t="s">
        <v>1613</v>
      </c>
      <c r="F57" s="523" t="s">
        <v>1603</v>
      </c>
      <c r="G57" s="515">
        <v>12.08</v>
      </c>
    </row>
    <row r="58" spans="1:7" ht="60" x14ac:dyDescent="0.25">
      <c r="A58" s="514">
        <v>53</v>
      </c>
      <c r="B58" s="502" t="s">
        <v>1216</v>
      </c>
      <c r="C58" s="632" t="s">
        <v>1215</v>
      </c>
      <c r="D58" s="533" t="s">
        <v>1169</v>
      </c>
      <c r="E58" s="949" t="s">
        <v>1971</v>
      </c>
      <c r="F58" s="522" t="s">
        <v>1372</v>
      </c>
      <c r="G58" s="516">
        <v>11.4</v>
      </c>
    </row>
    <row r="59" spans="1:7" ht="45" x14ac:dyDescent="0.25">
      <c r="A59" s="514">
        <v>54</v>
      </c>
      <c r="B59" s="502" t="s">
        <v>1211</v>
      </c>
      <c r="C59" s="632" t="s">
        <v>1214</v>
      </c>
      <c r="D59" s="533" t="s">
        <v>1169</v>
      </c>
      <c r="E59" s="949" t="s">
        <v>1974</v>
      </c>
      <c r="F59" s="949" t="s">
        <v>1968</v>
      </c>
      <c r="G59" s="516">
        <v>16.9575</v>
      </c>
    </row>
    <row r="60" spans="1:7" ht="30" x14ac:dyDescent="0.25">
      <c r="A60" s="514">
        <v>55</v>
      </c>
      <c r="B60" s="502" t="s">
        <v>1213</v>
      </c>
      <c r="C60" s="632" t="s">
        <v>1212</v>
      </c>
      <c r="D60" s="533" t="s">
        <v>1169</v>
      </c>
      <c r="E60" s="949" t="s">
        <v>1972</v>
      </c>
      <c r="F60" s="522" t="s">
        <v>1296</v>
      </c>
      <c r="G60" s="516">
        <v>12.600000000000001</v>
      </c>
    </row>
    <row r="61" spans="1:7" ht="45" x14ac:dyDescent="0.25">
      <c r="A61" s="514">
        <v>56</v>
      </c>
      <c r="B61" s="502" t="s">
        <v>1211</v>
      </c>
      <c r="C61" s="632" t="s">
        <v>1210</v>
      </c>
      <c r="D61" s="533" t="s">
        <v>1169</v>
      </c>
      <c r="E61" s="949" t="s">
        <v>1973</v>
      </c>
      <c r="F61" s="522" t="s">
        <v>1367</v>
      </c>
      <c r="G61" s="516">
        <v>16.170000000000002</v>
      </c>
    </row>
    <row r="62" spans="1:7" ht="30" x14ac:dyDescent="0.25">
      <c r="A62" s="514">
        <v>57</v>
      </c>
      <c r="B62" s="502" t="s">
        <v>1209</v>
      </c>
      <c r="C62" s="632" t="s">
        <v>1208</v>
      </c>
      <c r="D62" s="533" t="s">
        <v>1169</v>
      </c>
      <c r="E62" s="949" t="s">
        <v>1972</v>
      </c>
      <c r="F62" s="522" t="s">
        <v>1296</v>
      </c>
      <c r="G62" s="516">
        <v>13.65</v>
      </c>
    </row>
    <row r="63" spans="1:7" ht="60" x14ac:dyDescent="0.25">
      <c r="A63" s="514">
        <v>58</v>
      </c>
      <c r="B63" s="502" t="s">
        <v>1207</v>
      </c>
      <c r="C63" s="632" t="s">
        <v>1206</v>
      </c>
      <c r="D63" s="533" t="s">
        <v>1169</v>
      </c>
      <c r="E63" s="949" t="s">
        <v>1971</v>
      </c>
      <c r="F63" s="522" t="s">
        <v>1372</v>
      </c>
      <c r="G63" s="516">
        <v>11.6</v>
      </c>
    </row>
    <row r="64" spans="1:7" ht="30" customHeight="1" x14ac:dyDescent="0.25">
      <c r="A64" s="514">
        <v>59</v>
      </c>
      <c r="B64" s="502" t="s">
        <v>1205</v>
      </c>
      <c r="C64" s="632" t="s">
        <v>1204</v>
      </c>
      <c r="D64" s="533" t="s">
        <v>1169</v>
      </c>
      <c r="E64" s="949" t="s">
        <v>1972</v>
      </c>
      <c r="F64" s="522" t="s">
        <v>1378</v>
      </c>
      <c r="G64" s="516">
        <f>0.212835*A1</f>
        <v>14.25355995</v>
      </c>
    </row>
    <row r="65" spans="1:7" ht="30" customHeight="1" x14ac:dyDescent="0.25">
      <c r="A65" s="514">
        <v>60</v>
      </c>
      <c r="B65" s="502"/>
      <c r="C65" s="632" t="s">
        <v>1614</v>
      </c>
      <c r="D65" s="534" t="s">
        <v>1169</v>
      </c>
      <c r="E65" s="522" t="s">
        <v>1613</v>
      </c>
      <c r="F65" s="523" t="s">
        <v>1603</v>
      </c>
      <c r="G65" s="515">
        <v>12.32</v>
      </c>
    </row>
    <row r="66" spans="1:7" ht="45" x14ac:dyDescent="0.25">
      <c r="A66" s="514">
        <v>61</v>
      </c>
      <c r="B66" s="502" t="s">
        <v>1203</v>
      </c>
      <c r="C66" s="632" t="s">
        <v>1202</v>
      </c>
      <c r="D66" s="533" t="s">
        <v>1169</v>
      </c>
      <c r="E66" s="949" t="s">
        <v>1979</v>
      </c>
      <c r="F66" s="522" t="s">
        <v>1370</v>
      </c>
      <c r="G66" s="516">
        <f>0.205905*A1</f>
        <v>13.78945785</v>
      </c>
    </row>
    <row r="67" spans="1:7" ht="30" x14ac:dyDescent="0.25">
      <c r="A67" s="514">
        <v>62</v>
      </c>
      <c r="B67" s="502" t="s">
        <v>1201</v>
      </c>
      <c r="C67" s="632" t="s">
        <v>1200</v>
      </c>
      <c r="D67" s="533" t="s">
        <v>1169</v>
      </c>
      <c r="E67" s="949" t="s">
        <v>1979</v>
      </c>
      <c r="F67" s="522" t="s">
        <v>1370</v>
      </c>
      <c r="G67" s="516">
        <f>0.18669*A1</f>
        <v>12.502629299999999</v>
      </c>
    </row>
    <row r="68" spans="1:7" ht="30" x14ac:dyDescent="0.25">
      <c r="A68" s="514">
        <v>63</v>
      </c>
      <c r="B68" s="507" t="s">
        <v>1199</v>
      </c>
      <c r="C68" s="636" t="s">
        <v>1167</v>
      </c>
      <c r="D68" s="538" t="s">
        <v>1169</v>
      </c>
      <c r="E68" s="953" t="s">
        <v>1972</v>
      </c>
      <c r="F68" s="409" t="s">
        <v>1378</v>
      </c>
      <c r="G68" s="516">
        <f>0.2772*A1</f>
        <v>18.564084000000001</v>
      </c>
    </row>
    <row r="69" spans="1:7" ht="30" x14ac:dyDescent="0.25">
      <c r="A69" s="514">
        <v>64</v>
      </c>
      <c r="B69" s="508" t="s">
        <v>1198</v>
      </c>
      <c r="C69" s="625" t="s">
        <v>1197</v>
      </c>
      <c r="D69" s="539" t="s">
        <v>1169</v>
      </c>
      <c r="E69" s="954" t="s">
        <v>1973</v>
      </c>
      <c r="F69" s="528" t="s">
        <v>1367</v>
      </c>
      <c r="G69" s="516">
        <v>37.070000000000007</v>
      </c>
    </row>
    <row r="70" spans="1:7" ht="45" x14ac:dyDescent="0.25">
      <c r="A70" s="514">
        <v>65</v>
      </c>
      <c r="B70" s="509" t="s">
        <v>1196</v>
      </c>
      <c r="C70" s="637" t="s">
        <v>1195</v>
      </c>
      <c r="D70" s="540" t="s">
        <v>1169</v>
      </c>
      <c r="E70" s="955" t="s">
        <v>1973</v>
      </c>
      <c r="F70" s="529" t="s">
        <v>1367</v>
      </c>
      <c r="G70" s="516">
        <v>42.570000000000007</v>
      </c>
    </row>
    <row r="71" spans="1:7" ht="60" x14ac:dyDescent="0.25">
      <c r="A71" s="514">
        <v>66</v>
      </c>
      <c r="B71" s="510" t="s">
        <v>1194</v>
      </c>
      <c r="C71" s="624" t="s">
        <v>1193</v>
      </c>
      <c r="D71" s="491" t="s">
        <v>1169</v>
      </c>
      <c r="E71" s="952" t="s">
        <v>1973</v>
      </c>
      <c r="F71" s="490" t="s">
        <v>1367</v>
      </c>
      <c r="G71" s="516">
        <v>49.500000000000007</v>
      </c>
    </row>
    <row r="72" spans="1:7" ht="45" x14ac:dyDescent="0.25">
      <c r="A72" s="514">
        <v>67</v>
      </c>
      <c r="B72" s="511" t="s">
        <v>1192</v>
      </c>
      <c r="C72" s="638" t="s">
        <v>1191</v>
      </c>
      <c r="D72" s="541" t="s">
        <v>1169</v>
      </c>
      <c r="E72" s="956" t="s">
        <v>1973</v>
      </c>
      <c r="F72" s="530" t="s">
        <v>1367</v>
      </c>
      <c r="G72" s="516">
        <v>76.23</v>
      </c>
    </row>
    <row r="73" spans="1:7" ht="30" x14ac:dyDescent="0.25">
      <c r="A73" s="514">
        <v>68</v>
      </c>
      <c r="B73" s="484" t="s">
        <v>1190</v>
      </c>
      <c r="C73" s="623" t="s">
        <v>1189</v>
      </c>
      <c r="D73" s="488" t="s">
        <v>1169</v>
      </c>
      <c r="E73" s="489" t="s">
        <v>1691</v>
      </c>
      <c r="F73" s="489" t="s">
        <v>1369</v>
      </c>
      <c r="G73" s="516">
        <f>0.00756*A1</f>
        <v>0.5062932</v>
      </c>
    </row>
    <row r="74" spans="1:7" ht="45.75" thickBot="1" x14ac:dyDescent="0.3">
      <c r="A74" s="518">
        <v>69</v>
      </c>
      <c r="B74" s="519">
        <v>534412</v>
      </c>
      <c r="C74" s="639" t="s">
        <v>1379</v>
      </c>
      <c r="D74" s="542" t="s">
        <v>1169</v>
      </c>
      <c r="E74" s="957" t="s">
        <v>1972</v>
      </c>
      <c r="F74" s="520" t="s">
        <v>1333</v>
      </c>
      <c r="G74" s="521">
        <v>14.927000000000001</v>
      </c>
    </row>
  </sheetData>
  <mergeCells count="6">
    <mergeCell ref="A1:C4"/>
    <mergeCell ref="D1:E4"/>
    <mergeCell ref="F1:G1"/>
    <mergeCell ref="F2:G2"/>
    <mergeCell ref="F3:G3"/>
    <mergeCell ref="F4:G4"/>
  </mergeCells>
  <hyperlinks>
    <hyperlink ref="F3" r:id="rId1"/>
  </hyperlinks>
  <pageMargins left="0.7" right="0.7" top="0.75" bottom="0.75" header="0.3" footer="0.3"/>
  <pageSetup paperSize="9" orientation="landscape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13"/>
  <sheetViews>
    <sheetView workbookViewId="0">
      <pane ySplit="4" topLeftCell="A5" activePane="bottomLeft" state="frozen"/>
      <selection pane="bottomLeft" activeCell="C5" sqref="C5:G5"/>
    </sheetView>
  </sheetViews>
  <sheetFormatPr defaultRowHeight="15" x14ac:dyDescent="0.25"/>
  <cols>
    <col min="1" max="1" width="13" customWidth="1"/>
    <col min="2" max="2" width="10.85546875" customWidth="1"/>
    <col min="3" max="3" width="5.140625" customWidth="1"/>
    <col min="4" max="4" width="8.28515625" customWidth="1"/>
    <col min="5" max="5" width="18.42578125" customWidth="1"/>
    <col min="6" max="6" width="10.85546875" customWidth="1"/>
    <col min="7" max="7" width="9.28515625" customWidth="1"/>
    <col min="9" max="9" width="11.140625" customWidth="1"/>
    <col min="10" max="10" width="31.28515625" customWidth="1"/>
  </cols>
  <sheetData>
    <row r="1" spans="1:10" ht="12.75" customHeight="1" x14ac:dyDescent="0.25">
      <c r="A1" s="1320"/>
      <c r="B1" s="1320"/>
      <c r="C1" s="1320"/>
      <c r="D1" s="1320"/>
      <c r="E1" s="1082" t="s">
        <v>1016</v>
      </c>
      <c r="F1" s="1082"/>
      <c r="G1" s="1082"/>
      <c r="H1" s="1108" t="s">
        <v>1</v>
      </c>
      <c r="I1" s="1108"/>
      <c r="J1" s="1108"/>
    </row>
    <row r="2" spans="1:10" ht="12.75" customHeight="1" x14ac:dyDescent="0.25">
      <c r="A2" s="1320"/>
      <c r="B2" s="1320"/>
      <c r="C2" s="1320"/>
      <c r="D2" s="1320"/>
      <c r="E2" s="1082"/>
      <c r="F2" s="1082"/>
      <c r="G2" s="1082"/>
      <c r="H2" s="1108" t="s">
        <v>0</v>
      </c>
      <c r="I2" s="1108"/>
      <c r="J2" s="1108"/>
    </row>
    <row r="3" spans="1:10" ht="12.75" customHeight="1" x14ac:dyDescent="0.25">
      <c r="A3" s="1320"/>
      <c r="B3" s="1320"/>
      <c r="C3" s="1320"/>
      <c r="D3" s="1320"/>
      <c r="E3" s="1082"/>
      <c r="F3" s="1082"/>
      <c r="G3" s="1082"/>
      <c r="H3" s="1080" t="s">
        <v>2</v>
      </c>
      <c r="I3" s="1108"/>
      <c r="J3" s="1108"/>
    </row>
    <row r="4" spans="1:10" ht="15" customHeight="1" thickBot="1" x14ac:dyDescent="0.3">
      <c r="A4" s="1320"/>
      <c r="B4" s="1320"/>
      <c r="C4" s="1320"/>
      <c r="D4" s="1320"/>
      <c r="E4" s="1082"/>
      <c r="F4" s="1082"/>
      <c r="G4" s="1082"/>
      <c r="H4" s="60"/>
      <c r="I4" s="1267" t="s">
        <v>2008</v>
      </c>
      <c r="J4" s="1267"/>
    </row>
    <row r="5" spans="1:10" ht="43.5" customHeight="1" thickBot="1" x14ac:dyDescent="0.3">
      <c r="A5" s="991" t="s">
        <v>349</v>
      </c>
      <c r="B5" s="992" t="s">
        <v>370</v>
      </c>
      <c r="C5" s="1286" t="s">
        <v>348</v>
      </c>
      <c r="D5" s="1286"/>
      <c r="E5" s="1286"/>
      <c r="F5" s="1286"/>
      <c r="G5" s="1286"/>
      <c r="H5" s="993" t="s">
        <v>342</v>
      </c>
      <c r="I5" s="993" t="s">
        <v>369</v>
      </c>
      <c r="J5" s="994" t="s">
        <v>2009</v>
      </c>
    </row>
    <row r="6" spans="1:10" ht="16.5" thickBot="1" x14ac:dyDescent="0.3">
      <c r="A6" s="1279" t="s">
        <v>2007</v>
      </c>
      <c r="B6" s="1280"/>
      <c r="C6" s="1280"/>
      <c r="D6" s="1280"/>
      <c r="E6" s="1280"/>
      <c r="F6" s="1280"/>
      <c r="G6" s="1280"/>
      <c r="H6" s="1280"/>
      <c r="I6" s="1280"/>
      <c r="J6" s="1281"/>
    </row>
    <row r="7" spans="1:10" ht="30" customHeight="1" x14ac:dyDescent="0.25">
      <c r="A7" s="1033">
        <v>1</v>
      </c>
      <c r="B7" s="1034">
        <v>2.1001249999999998</v>
      </c>
      <c r="C7" s="1282" t="s">
        <v>1595</v>
      </c>
      <c r="D7" s="1282"/>
      <c r="E7" s="1282"/>
      <c r="F7" s="1282"/>
      <c r="G7" s="1282"/>
      <c r="H7" s="1035" t="s">
        <v>421</v>
      </c>
      <c r="I7" s="1036">
        <v>0.18</v>
      </c>
      <c r="J7" s="1037">
        <f>21.12</f>
        <v>21.12</v>
      </c>
    </row>
    <row r="8" spans="1:10" ht="15.75" customHeight="1" x14ac:dyDescent="0.25">
      <c r="A8" s="1030">
        <v>2</v>
      </c>
      <c r="B8" s="28">
        <v>2.100123</v>
      </c>
      <c r="C8" s="1283" t="s">
        <v>1590</v>
      </c>
      <c r="D8" s="1283"/>
      <c r="E8" s="1283"/>
      <c r="F8" s="1283"/>
      <c r="G8" s="1283"/>
      <c r="H8" s="309" t="s">
        <v>421</v>
      </c>
      <c r="I8" s="310">
        <v>0.18</v>
      </c>
      <c r="J8" s="1001">
        <f>77.44</f>
        <v>77.44</v>
      </c>
    </row>
    <row r="9" spans="1:10" ht="30" customHeight="1" x14ac:dyDescent="0.25">
      <c r="A9" s="1030">
        <v>3</v>
      </c>
      <c r="B9" s="28">
        <v>2.1000239999999999</v>
      </c>
      <c r="C9" s="1283" t="s">
        <v>1591</v>
      </c>
      <c r="D9" s="1283"/>
      <c r="E9" s="1283"/>
      <c r="F9" s="1283"/>
      <c r="G9" s="1283"/>
      <c r="H9" s="309" t="s">
        <v>421</v>
      </c>
      <c r="I9" s="310">
        <v>0.18</v>
      </c>
      <c r="J9" s="1001">
        <f>22</f>
        <v>22</v>
      </c>
    </row>
    <row r="10" spans="1:10" x14ac:dyDescent="0.25">
      <c r="A10" s="1030">
        <v>4</v>
      </c>
      <c r="B10" s="28">
        <v>2.1000260000000002</v>
      </c>
      <c r="C10" s="1284" t="s">
        <v>1592</v>
      </c>
      <c r="D10" s="1284"/>
      <c r="E10" s="1284"/>
      <c r="F10" s="1284"/>
      <c r="G10" s="1284"/>
      <c r="H10" s="309" t="s">
        <v>421</v>
      </c>
      <c r="I10" s="310">
        <v>0.18</v>
      </c>
      <c r="J10" s="1001">
        <f>14.08</f>
        <v>14.08</v>
      </c>
    </row>
    <row r="11" spans="1:10" ht="30" customHeight="1" x14ac:dyDescent="0.25">
      <c r="A11" s="1030">
        <v>5</v>
      </c>
      <c r="B11" s="28">
        <v>2.1000770000000002</v>
      </c>
      <c r="C11" s="1283" t="s">
        <v>1593</v>
      </c>
      <c r="D11" s="1283"/>
      <c r="E11" s="1283"/>
      <c r="F11" s="1283"/>
      <c r="G11" s="1283"/>
      <c r="H11" s="309" t="s">
        <v>421</v>
      </c>
      <c r="I11" s="310">
        <v>0.18</v>
      </c>
      <c r="J11" s="1001">
        <f>41.36</f>
        <v>41.36</v>
      </c>
    </row>
    <row r="12" spans="1:10" ht="15.75" thickBot="1" x14ac:dyDescent="0.3">
      <c r="A12" s="1032">
        <v>6</v>
      </c>
      <c r="B12" s="311">
        <v>2.1000839999999998</v>
      </c>
      <c r="C12" s="1285" t="s">
        <v>1594</v>
      </c>
      <c r="D12" s="1285"/>
      <c r="E12" s="1285"/>
      <c r="F12" s="1285"/>
      <c r="G12" s="1285"/>
      <c r="H12" s="312" t="s">
        <v>421</v>
      </c>
      <c r="I12" s="313">
        <v>0.18</v>
      </c>
      <c r="J12" s="1002">
        <f>2.64</f>
        <v>2.64</v>
      </c>
    </row>
    <row r="13" spans="1:10" ht="39.75" customHeight="1" thickBot="1" x14ac:dyDescent="0.3">
      <c r="A13" s="1277" t="s">
        <v>2030</v>
      </c>
      <c r="B13" s="1278"/>
      <c r="C13" s="1278"/>
      <c r="D13" s="1278"/>
      <c r="E13" s="1278"/>
      <c r="F13" s="1278"/>
      <c r="G13" s="1278"/>
      <c r="H13" s="1278"/>
      <c r="I13" s="1278"/>
      <c r="J13" s="1031" t="s">
        <v>2010</v>
      </c>
    </row>
    <row r="14" spans="1:10" ht="43.5" customHeight="1" thickBot="1" x14ac:dyDescent="0.3">
      <c r="A14" s="314">
        <v>7</v>
      </c>
      <c r="B14" s="315" t="s">
        <v>368</v>
      </c>
      <c r="C14" s="1287" t="s">
        <v>367</v>
      </c>
      <c r="D14" s="1288"/>
      <c r="E14" s="1288"/>
      <c r="F14" s="1288"/>
      <c r="G14" s="1289"/>
      <c r="H14" s="316" t="s">
        <v>350</v>
      </c>
      <c r="I14" s="317">
        <v>0.1</v>
      </c>
      <c r="J14" s="318">
        <v>1435.8439999999998</v>
      </c>
    </row>
    <row r="15" spans="1:10" ht="43.5" customHeight="1" thickBot="1" x14ac:dyDescent="0.3">
      <c r="A15" s="314">
        <v>8</v>
      </c>
      <c r="B15" s="185" t="s">
        <v>366</v>
      </c>
      <c r="C15" s="1268" t="s">
        <v>365</v>
      </c>
      <c r="D15" s="1269"/>
      <c r="E15" s="1269"/>
      <c r="F15" s="1269"/>
      <c r="G15" s="1270"/>
      <c r="H15" s="186" t="s">
        <v>350</v>
      </c>
      <c r="I15" s="184">
        <v>0.1</v>
      </c>
      <c r="J15" s="187">
        <v>897.58649999999989</v>
      </c>
    </row>
    <row r="16" spans="1:10" ht="43.5" customHeight="1" thickBot="1" x14ac:dyDescent="0.3">
      <c r="A16" s="314">
        <v>9</v>
      </c>
      <c r="B16" s="227" t="s">
        <v>364</v>
      </c>
      <c r="C16" s="1271" t="s">
        <v>363</v>
      </c>
      <c r="D16" s="1272"/>
      <c r="E16" s="1272"/>
      <c r="F16" s="1272"/>
      <c r="G16" s="1273"/>
      <c r="H16" s="228" t="s">
        <v>350</v>
      </c>
      <c r="I16" s="226">
        <v>0.1</v>
      </c>
      <c r="J16" s="229">
        <v>785.56499999999994</v>
      </c>
    </row>
    <row r="17" spans="1:10" ht="43.5" customHeight="1" thickBot="1" x14ac:dyDescent="0.3">
      <c r="A17" s="314">
        <v>10</v>
      </c>
      <c r="B17" s="185" t="s">
        <v>362</v>
      </c>
      <c r="C17" s="1268" t="s">
        <v>361</v>
      </c>
      <c r="D17" s="1269"/>
      <c r="E17" s="1269"/>
      <c r="F17" s="1269"/>
      <c r="G17" s="1270"/>
      <c r="H17" s="186" t="s">
        <v>350</v>
      </c>
      <c r="I17" s="184">
        <v>0.1</v>
      </c>
      <c r="J17" s="187">
        <v>843.755</v>
      </c>
    </row>
    <row r="18" spans="1:10" ht="43.5" customHeight="1" thickBot="1" x14ac:dyDescent="0.3">
      <c r="A18" s="314">
        <v>11</v>
      </c>
      <c r="B18" s="227" t="s">
        <v>360</v>
      </c>
      <c r="C18" s="1271" t="s">
        <v>359</v>
      </c>
      <c r="D18" s="1272"/>
      <c r="E18" s="1272"/>
      <c r="F18" s="1272"/>
      <c r="G18" s="1273"/>
      <c r="H18" s="228" t="s">
        <v>350</v>
      </c>
      <c r="I18" s="226">
        <v>0.1</v>
      </c>
      <c r="J18" s="229">
        <v>807.39199999999994</v>
      </c>
    </row>
    <row r="19" spans="1:10" ht="43.5" customHeight="1" thickBot="1" x14ac:dyDescent="0.3">
      <c r="A19" s="314">
        <v>12</v>
      </c>
      <c r="B19" s="185" t="s">
        <v>358</v>
      </c>
      <c r="C19" s="1268" t="s">
        <v>357</v>
      </c>
      <c r="D19" s="1269"/>
      <c r="E19" s="1269"/>
      <c r="F19" s="1269"/>
      <c r="G19" s="1270"/>
      <c r="H19" s="186" t="s">
        <v>350</v>
      </c>
      <c r="I19" s="184">
        <v>0.1</v>
      </c>
      <c r="J19" s="187">
        <v>548.44650000000001</v>
      </c>
    </row>
    <row r="20" spans="1:10" ht="43.5" customHeight="1" thickBot="1" x14ac:dyDescent="0.3">
      <c r="A20" s="314">
        <v>13</v>
      </c>
      <c r="B20" s="227" t="s">
        <v>356</v>
      </c>
      <c r="C20" s="1271" t="s">
        <v>355</v>
      </c>
      <c r="D20" s="1272"/>
      <c r="E20" s="1272"/>
      <c r="F20" s="1272"/>
      <c r="G20" s="1273"/>
      <c r="H20" s="228" t="s">
        <v>350</v>
      </c>
      <c r="I20" s="226">
        <v>0.1</v>
      </c>
      <c r="J20" s="229">
        <v>548.44650000000001</v>
      </c>
    </row>
    <row r="21" spans="1:10" ht="43.5" customHeight="1" thickBot="1" x14ac:dyDescent="0.3">
      <c r="A21" s="314">
        <v>14</v>
      </c>
      <c r="B21" s="185" t="s">
        <v>354</v>
      </c>
      <c r="C21" s="1268" t="s">
        <v>353</v>
      </c>
      <c r="D21" s="1269"/>
      <c r="E21" s="1269"/>
      <c r="F21" s="1269"/>
      <c r="G21" s="1270"/>
      <c r="H21" s="186" t="s">
        <v>350</v>
      </c>
      <c r="I21" s="184">
        <v>0.1</v>
      </c>
      <c r="J21" s="187">
        <v>538.25749999999994</v>
      </c>
    </row>
    <row r="22" spans="1:10" ht="43.5" customHeight="1" thickBot="1" x14ac:dyDescent="0.3">
      <c r="A22" s="314">
        <v>15</v>
      </c>
      <c r="B22" s="230" t="s">
        <v>352</v>
      </c>
      <c r="C22" s="1274" t="s">
        <v>351</v>
      </c>
      <c r="D22" s="1275"/>
      <c r="E22" s="1275"/>
      <c r="F22" s="1275"/>
      <c r="G22" s="1276"/>
      <c r="H22" s="231" t="s">
        <v>350</v>
      </c>
      <c r="I22" s="319">
        <v>0.1</v>
      </c>
      <c r="J22" s="232">
        <v>465.91099999999994</v>
      </c>
    </row>
    <row r="23" spans="1:10" ht="19.5" customHeight="1" thickBot="1" x14ac:dyDescent="0.3">
      <c r="A23" s="999"/>
      <c r="B23" s="995"/>
      <c r="C23" s="996"/>
      <c r="D23" s="996"/>
      <c r="E23" s="996"/>
      <c r="F23" s="996"/>
      <c r="G23" s="996"/>
      <c r="H23" s="997"/>
      <c r="I23" s="998"/>
      <c r="J23" s="1000"/>
    </row>
    <row r="24" spans="1:10" ht="31.5" customHeight="1" x14ac:dyDescent="0.25">
      <c r="A24" s="1294" t="s">
        <v>909</v>
      </c>
      <c r="B24" s="1290" t="s">
        <v>910</v>
      </c>
      <c r="C24" s="1290"/>
      <c r="D24" s="1290" t="s">
        <v>911</v>
      </c>
      <c r="E24" s="1290"/>
      <c r="F24" s="1290" t="s">
        <v>1865</v>
      </c>
      <c r="G24" s="1290"/>
      <c r="H24" s="1290" t="s">
        <v>1965</v>
      </c>
      <c r="I24" s="1290"/>
      <c r="J24" s="1291"/>
    </row>
    <row r="25" spans="1:10" ht="15.75" thickBot="1" x14ac:dyDescent="0.3">
      <c r="A25" s="1295"/>
      <c r="B25" s="1292"/>
      <c r="C25" s="1292"/>
      <c r="D25" s="1292"/>
      <c r="E25" s="1292"/>
      <c r="F25" s="183" t="s">
        <v>1001</v>
      </c>
      <c r="G25" s="183" t="s">
        <v>1009</v>
      </c>
      <c r="H25" s="1292"/>
      <c r="I25" s="1292"/>
      <c r="J25" s="1293"/>
    </row>
    <row r="26" spans="1:10" ht="15" customHeight="1" x14ac:dyDescent="0.25">
      <c r="A26" s="1316" t="s">
        <v>912</v>
      </c>
      <c r="B26" s="1296" t="s">
        <v>913</v>
      </c>
      <c r="C26" s="1296"/>
      <c r="D26" s="1316" t="s">
        <v>914</v>
      </c>
      <c r="E26" s="1316"/>
      <c r="F26" s="1317">
        <v>1530</v>
      </c>
      <c r="G26" s="1317">
        <v>1332</v>
      </c>
      <c r="H26" s="1296" t="s">
        <v>1010</v>
      </c>
      <c r="I26" s="1296"/>
      <c r="J26" s="1296"/>
    </row>
    <row r="27" spans="1:10" ht="15" customHeight="1" x14ac:dyDescent="0.25">
      <c r="A27" s="1303"/>
      <c r="B27" s="1297"/>
      <c r="C27" s="1297"/>
      <c r="D27" s="1303"/>
      <c r="E27" s="1303"/>
      <c r="F27" s="1302"/>
      <c r="G27" s="1302"/>
      <c r="H27" s="1297"/>
      <c r="I27" s="1297"/>
      <c r="J27" s="1297"/>
    </row>
    <row r="28" spans="1:10" ht="16.5" customHeight="1" x14ac:dyDescent="0.25">
      <c r="A28" s="1303" t="s">
        <v>915</v>
      </c>
      <c r="B28" s="1319" t="s">
        <v>1393</v>
      </c>
      <c r="C28" s="1319"/>
      <c r="D28" s="1301" t="s">
        <v>916</v>
      </c>
      <c r="E28" s="1301"/>
      <c r="F28" s="1302">
        <v>1530</v>
      </c>
      <c r="G28" s="1302">
        <v>1332</v>
      </c>
      <c r="H28" s="1301" t="s">
        <v>917</v>
      </c>
      <c r="I28" s="1301"/>
      <c r="J28" s="1301"/>
    </row>
    <row r="29" spans="1:10" ht="16.5" customHeight="1" x14ac:dyDescent="0.25">
      <c r="A29" s="1303"/>
      <c r="B29" s="1319"/>
      <c r="C29" s="1319"/>
      <c r="D29" s="1303" t="s">
        <v>918</v>
      </c>
      <c r="E29" s="1303"/>
      <c r="F29" s="1302"/>
      <c r="G29" s="1302"/>
      <c r="H29" s="1303" t="s">
        <v>919</v>
      </c>
      <c r="I29" s="1303"/>
      <c r="J29" s="1303"/>
    </row>
    <row r="30" spans="1:10" ht="16.5" customHeight="1" x14ac:dyDescent="0.25">
      <c r="A30" s="1303"/>
      <c r="B30" s="1319"/>
      <c r="C30" s="1319"/>
      <c r="D30" s="1301" t="s">
        <v>920</v>
      </c>
      <c r="E30" s="1301"/>
      <c r="F30" s="1302"/>
      <c r="G30" s="1302"/>
      <c r="H30" s="1301" t="s">
        <v>917</v>
      </c>
      <c r="I30" s="1301"/>
      <c r="J30" s="1301"/>
    </row>
    <row r="31" spans="1:10" ht="16.5" customHeight="1" x14ac:dyDescent="0.25">
      <c r="A31" s="1303"/>
      <c r="B31" s="1319"/>
      <c r="C31" s="1319"/>
      <c r="D31" s="1303" t="s">
        <v>1391</v>
      </c>
      <c r="E31" s="1303"/>
      <c r="F31" s="1302"/>
      <c r="G31" s="1302"/>
      <c r="H31" s="1303" t="s">
        <v>1014</v>
      </c>
      <c r="I31" s="1303"/>
      <c r="J31" s="1303"/>
    </row>
    <row r="32" spans="1:10" ht="16.5" customHeight="1" x14ac:dyDescent="0.25">
      <c r="A32" s="1303"/>
      <c r="B32" s="1319"/>
      <c r="C32" s="1319"/>
      <c r="D32" s="1301" t="s">
        <v>921</v>
      </c>
      <c r="E32" s="1301"/>
      <c r="F32" s="1302"/>
      <c r="G32" s="1302"/>
      <c r="H32" s="1301" t="s">
        <v>1015</v>
      </c>
      <c r="I32" s="1301"/>
      <c r="J32" s="1301"/>
    </row>
    <row r="33" spans="1:10" ht="16.5" customHeight="1" x14ac:dyDescent="0.25">
      <c r="A33" s="1303" t="s">
        <v>922</v>
      </c>
      <c r="B33" s="1297" t="s">
        <v>913</v>
      </c>
      <c r="C33" s="1297"/>
      <c r="D33" s="1303" t="s">
        <v>1391</v>
      </c>
      <c r="E33" s="1303"/>
      <c r="F33" s="1302">
        <v>1620</v>
      </c>
      <c r="G33" s="1302">
        <v>1398</v>
      </c>
      <c r="H33" s="1303" t="s">
        <v>1014</v>
      </c>
      <c r="I33" s="1303"/>
      <c r="J33" s="1303"/>
    </row>
    <row r="34" spans="1:10" ht="16.5" customHeight="1" x14ac:dyDescent="0.25">
      <c r="A34" s="1303"/>
      <c r="B34" s="1297"/>
      <c r="C34" s="1297"/>
      <c r="D34" s="1301" t="s">
        <v>923</v>
      </c>
      <c r="E34" s="1301"/>
      <c r="F34" s="1302"/>
      <c r="G34" s="1302"/>
      <c r="H34" s="1301" t="s">
        <v>1015</v>
      </c>
      <c r="I34" s="1301"/>
      <c r="J34" s="1301"/>
    </row>
    <row r="35" spans="1:10" ht="16.5" customHeight="1" x14ac:dyDescent="0.25">
      <c r="A35" s="1303"/>
      <c r="B35" s="1297"/>
      <c r="C35" s="1297"/>
      <c r="D35" s="1303" t="s">
        <v>924</v>
      </c>
      <c r="E35" s="1303"/>
      <c r="F35" s="1302"/>
      <c r="G35" s="1302"/>
      <c r="H35" s="1303" t="s">
        <v>919</v>
      </c>
      <c r="I35" s="1303"/>
      <c r="J35" s="1303"/>
    </row>
    <row r="36" spans="1:10" ht="16.5" customHeight="1" x14ac:dyDescent="0.25">
      <c r="A36" s="1303"/>
      <c r="B36" s="1297"/>
      <c r="C36" s="1297"/>
      <c r="D36" s="1301" t="s">
        <v>925</v>
      </c>
      <c r="E36" s="1301"/>
      <c r="F36" s="1302"/>
      <c r="G36" s="1302"/>
      <c r="H36" s="1301" t="s">
        <v>917</v>
      </c>
      <c r="I36" s="1301"/>
      <c r="J36" s="1301"/>
    </row>
    <row r="37" spans="1:10" ht="16.5" customHeight="1" x14ac:dyDescent="0.25">
      <c r="A37" s="1303"/>
      <c r="B37" s="1297"/>
      <c r="C37" s="1297"/>
      <c r="D37" s="1303" t="s">
        <v>916</v>
      </c>
      <c r="E37" s="1303"/>
      <c r="F37" s="1302"/>
      <c r="G37" s="1302"/>
      <c r="H37" s="1303" t="s">
        <v>917</v>
      </c>
      <c r="I37" s="1303"/>
      <c r="J37" s="1303"/>
    </row>
    <row r="38" spans="1:10" ht="16.5" customHeight="1" x14ac:dyDescent="0.25">
      <c r="A38" s="1303" t="s">
        <v>926</v>
      </c>
      <c r="B38" s="1297" t="s">
        <v>927</v>
      </c>
      <c r="C38" s="1297"/>
      <c r="D38" s="1301" t="s">
        <v>928</v>
      </c>
      <c r="E38" s="1301"/>
      <c r="F38" s="1302">
        <v>927</v>
      </c>
      <c r="G38" s="1302">
        <v>780</v>
      </c>
      <c r="H38" s="1303" t="s">
        <v>929</v>
      </c>
      <c r="I38" s="1303"/>
      <c r="J38" s="1303"/>
    </row>
    <row r="39" spans="1:10" ht="16.5" customHeight="1" x14ac:dyDescent="0.25">
      <c r="A39" s="1303"/>
      <c r="B39" s="1297"/>
      <c r="C39" s="1297"/>
      <c r="D39" s="1303" t="s">
        <v>930</v>
      </c>
      <c r="E39" s="1303"/>
      <c r="F39" s="1302"/>
      <c r="G39" s="1302"/>
      <c r="H39" s="1303"/>
      <c r="I39" s="1303"/>
      <c r="J39" s="1303"/>
    </row>
    <row r="40" spans="1:10" ht="16.5" customHeight="1" x14ac:dyDescent="0.25">
      <c r="A40" s="1303" t="s">
        <v>931</v>
      </c>
      <c r="B40" s="1297" t="s">
        <v>927</v>
      </c>
      <c r="C40" s="1297"/>
      <c r="D40" s="1301" t="s">
        <v>932</v>
      </c>
      <c r="E40" s="1301"/>
      <c r="F40" s="1302">
        <v>875</v>
      </c>
      <c r="G40" s="1302">
        <v>735</v>
      </c>
      <c r="H40" s="1301" t="s">
        <v>933</v>
      </c>
      <c r="I40" s="1301"/>
      <c r="J40" s="1301"/>
    </row>
    <row r="41" spans="1:10" ht="16.5" customHeight="1" x14ac:dyDescent="0.25">
      <c r="A41" s="1303"/>
      <c r="B41" s="1297"/>
      <c r="C41" s="1297"/>
      <c r="D41" s="1303" t="s">
        <v>934</v>
      </c>
      <c r="E41" s="1303"/>
      <c r="F41" s="1302"/>
      <c r="G41" s="1302"/>
      <c r="H41" s="1303" t="s">
        <v>935</v>
      </c>
      <c r="I41" s="1303"/>
      <c r="J41" s="1303"/>
    </row>
    <row r="42" spans="1:10" ht="16.5" customHeight="1" x14ac:dyDescent="0.25">
      <c r="A42" s="1303"/>
      <c r="B42" s="1297"/>
      <c r="C42" s="1297"/>
      <c r="D42" s="1301" t="s">
        <v>936</v>
      </c>
      <c r="E42" s="1301"/>
      <c r="F42" s="1302"/>
      <c r="G42" s="1302"/>
      <c r="H42" s="1301" t="s">
        <v>937</v>
      </c>
      <c r="I42" s="1301"/>
      <c r="J42" s="1301"/>
    </row>
    <row r="43" spans="1:10" ht="16.5" customHeight="1" x14ac:dyDescent="0.25">
      <c r="A43" s="1303" t="s">
        <v>938</v>
      </c>
      <c r="B43" s="1297"/>
      <c r="C43" s="1297"/>
      <c r="D43" s="1303" t="s">
        <v>939</v>
      </c>
      <c r="E43" s="1303"/>
      <c r="F43" s="1302">
        <v>895</v>
      </c>
      <c r="G43" s="1302">
        <v>753</v>
      </c>
      <c r="H43" s="1303" t="s">
        <v>940</v>
      </c>
      <c r="I43" s="1303"/>
      <c r="J43" s="1303"/>
    </row>
    <row r="44" spans="1:10" ht="16.5" customHeight="1" x14ac:dyDescent="0.25">
      <c r="A44" s="1303"/>
      <c r="B44" s="1319" t="s">
        <v>1394</v>
      </c>
      <c r="C44" s="1319"/>
      <c r="D44" s="1301" t="s">
        <v>941</v>
      </c>
      <c r="E44" s="1301"/>
      <c r="F44" s="1302"/>
      <c r="G44" s="1302"/>
      <c r="H44" s="1301" t="s">
        <v>942</v>
      </c>
      <c r="I44" s="1301"/>
      <c r="J44" s="1301"/>
    </row>
    <row r="45" spans="1:10" ht="16.5" customHeight="1" x14ac:dyDescent="0.25">
      <c r="A45" s="1303" t="s">
        <v>943</v>
      </c>
      <c r="B45" s="1297" t="s">
        <v>927</v>
      </c>
      <c r="C45" s="1297"/>
      <c r="D45" s="1303" t="s">
        <v>944</v>
      </c>
      <c r="E45" s="1303"/>
      <c r="F45" s="1302">
        <v>895</v>
      </c>
      <c r="G45" s="1302">
        <v>753</v>
      </c>
      <c r="H45" s="1303" t="s">
        <v>945</v>
      </c>
      <c r="I45" s="1303"/>
      <c r="J45" s="1303"/>
    </row>
    <row r="46" spans="1:10" ht="16.5" customHeight="1" x14ac:dyDescent="0.25">
      <c r="A46" s="1303"/>
      <c r="B46" s="1297"/>
      <c r="C46" s="1297"/>
      <c r="D46" s="1301" t="s">
        <v>946</v>
      </c>
      <c r="E46" s="1301"/>
      <c r="F46" s="1302"/>
      <c r="G46" s="1302"/>
      <c r="H46" s="1301" t="s">
        <v>947</v>
      </c>
      <c r="I46" s="1301"/>
      <c r="J46" s="1301"/>
    </row>
    <row r="47" spans="1:10" ht="16.5" customHeight="1" x14ac:dyDescent="0.25">
      <c r="A47" s="1303" t="s">
        <v>948</v>
      </c>
      <c r="B47" s="1297" t="s">
        <v>927</v>
      </c>
      <c r="C47" s="1297"/>
      <c r="D47" s="1303" t="s">
        <v>949</v>
      </c>
      <c r="E47" s="1303"/>
      <c r="F47" s="1302">
        <v>787</v>
      </c>
      <c r="G47" s="1302">
        <v>705</v>
      </c>
      <c r="H47" s="1303" t="s">
        <v>950</v>
      </c>
      <c r="I47" s="1303"/>
      <c r="J47" s="1303"/>
    </row>
    <row r="48" spans="1:10" ht="16.5" customHeight="1" x14ac:dyDescent="0.25">
      <c r="A48" s="1303"/>
      <c r="B48" s="1297"/>
      <c r="C48" s="1297"/>
      <c r="D48" s="1303"/>
      <c r="E48" s="1303"/>
      <c r="F48" s="1302"/>
      <c r="G48" s="1302"/>
      <c r="H48" s="1303"/>
      <c r="I48" s="1303"/>
      <c r="J48" s="1303"/>
    </row>
    <row r="49" spans="1:10" ht="16.5" customHeight="1" x14ac:dyDescent="0.25">
      <c r="A49" s="1303" t="s">
        <v>951</v>
      </c>
      <c r="B49" s="1297" t="s">
        <v>927</v>
      </c>
      <c r="C49" s="1297"/>
      <c r="D49" s="1303" t="s">
        <v>934</v>
      </c>
      <c r="E49" s="1303"/>
      <c r="F49" s="1302">
        <v>927</v>
      </c>
      <c r="G49" s="1302">
        <v>780</v>
      </c>
      <c r="H49" s="1301" t="s">
        <v>952</v>
      </c>
      <c r="I49" s="1301"/>
      <c r="J49" s="1301"/>
    </row>
    <row r="50" spans="1:10" ht="16.5" customHeight="1" x14ac:dyDescent="0.25">
      <c r="A50" s="1303"/>
      <c r="B50" s="1297"/>
      <c r="C50" s="1297"/>
      <c r="D50" s="1303"/>
      <c r="E50" s="1303"/>
      <c r="F50" s="1302"/>
      <c r="G50" s="1302"/>
      <c r="H50" s="1303" t="s">
        <v>953</v>
      </c>
      <c r="I50" s="1303"/>
      <c r="J50" s="1303"/>
    </row>
    <row r="51" spans="1:10" ht="16.5" customHeight="1" x14ac:dyDescent="0.25">
      <c r="A51" s="1303" t="s">
        <v>954</v>
      </c>
      <c r="B51" s="1319" t="s">
        <v>1394</v>
      </c>
      <c r="C51" s="1319"/>
      <c r="D51" s="1301" t="s">
        <v>955</v>
      </c>
      <c r="E51" s="1301"/>
      <c r="F51" s="1302">
        <v>975</v>
      </c>
      <c r="G51" s="1302">
        <v>810</v>
      </c>
      <c r="H51" s="1301" t="s">
        <v>956</v>
      </c>
      <c r="I51" s="1301"/>
      <c r="J51" s="1301"/>
    </row>
    <row r="52" spans="1:10" ht="16.5" customHeight="1" x14ac:dyDescent="0.25">
      <c r="A52" s="1303"/>
      <c r="B52" s="1319"/>
      <c r="C52" s="1319"/>
      <c r="D52" s="1303" t="s">
        <v>957</v>
      </c>
      <c r="E52" s="1303"/>
      <c r="F52" s="1302"/>
      <c r="G52" s="1302"/>
      <c r="H52" s="1303" t="s">
        <v>958</v>
      </c>
      <c r="I52" s="1303"/>
      <c r="J52" s="1303"/>
    </row>
    <row r="53" spans="1:10" ht="16.5" customHeight="1" x14ac:dyDescent="0.25">
      <c r="A53" s="1303"/>
      <c r="B53" s="1319"/>
      <c r="C53" s="1319"/>
      <c r="D53" s="1301" t="s">
        <v>1391</v>
      </c>
      <c r="E53" s="1301"/>
      <c r="F53" s="1302"/>
      <c r="G53" s="1302"/>
      <c r="H53" s="1301" t="s">
        <v>959</v>
      </c>
      <c r="I53" s="1301"/>
      <c r="J53" s="1301"/>
    </row>
    <row r="54" spans="1:10" ht="16.5" customHeight="1" x14ac:dyDescent="0.25">
      <c r="A54" s="1303"/>
      <c r="B54" s="1319"/>
      <c r="C54" s="1319"/>
      <c r="D54" s="1303" t="s">
        <v>921</v>
      </c>
      <c r="E54" s="1303"/>
      <c r="F54" s="1302"/>
      <c r="G54" s="1302"/>
      <c r="H54" s="1303" t="s">
        <v>960</v>
      </c>
      <c r="I54" s="1303"/>
      <c r="J54" s="1303"/>
    </row>
    <row r="55" spans="1:10" ht="16.5" customHeight="1" x14ac:dyDescent="0.25">
      <c r="A55" s="1303" t="s">
        <v>961</v>
      </c>
      <c r="B55" s="1319" t="s">
        <v>1394</v>
      </c>
      <c r="C55" s="1319"/>
      <c r="D55" s="1301" t="s">
        <v>962</v>
      </c>
      <c r="E55" s="1301"/>
      <c r="F55" s="1302">
        <v>935</v>
      </c>
      <c r="G55" s="1302">
        <v>780</v>
      </c>
      <c r="H55" s="1301" t="s">
        <v>963</v>
      </c>
      <c r="I55" s="1301"/>
      <c r="J55" s="1301"/>
    </row>
    <row r="56" spans="1:10" ht="16.5" customHeight="1" x14ac:dyDescent="0.25">
      <c r="A56" s="1303"/>
      <c r="B56" s="1319"/>
      <c r="C56" s="1319"/>
      <c r="D56" s="1303" t="s">
        <v>1392</v>
      </c>
      <c r="E56" s="1303"/>
      <c r="F56" s="1302"/>
      <c r="G56" s="1302"/>
      <c r="H56" s="1303" t="s">
        <v>933</v>
      </c>
      <c r="I56" s="1303"/>
      <c r="J56" s="1303"/>
    </row>
    <row r="57" spans="1:10" ht="16.5" customHeight="1" x14ac:dyDescent="0.25">
      <c r="A57" s="1303"/>
      <c r="B57" s="1319"/>
      <c r="C57" s="1319"/>
      <c r="D57" s="1301" t="s">
        <v>934</v>
      </c>
      <c r="E57" s="1301"/>
      <c r="F57" s="1302"/>
      <c r="G57" s="1302"/>
      <c r="H57" s="1301" t="s">
        <v>964</v>
      </c>
      <c r="I57" s="1301"/>
      <c r="J57" s="1301"/>
    </row>
    <row r="58" spans="1:10" ht="16.5" customHeight="1" x14ac:dyDescent="0.25">
      <c r="A58" s="1303"/>
      <c r="B58" s="1319"/>
      <c r="C58" s="1319"/>
      <c r="D58" s="1303" t="s">
        <v>1391</v>
      </c>
      <c r="E58" s="1303"/>
      <c r="F58" s="1302"/>
      <c r="G58" s="1302"/>
      <c r="H58" s="1303" t="s">
        <v>959</v>
      </c>
      <c r="I58" s="1303"/>
      <c r="J58" s="1303"/>
    </row>
    <row r="59" spans="1:10" ht="16.5" customHeight="1" x14ac:dyDescent="0.25">
      <c r="A59" s="1303"/>
      <c r="B59" s="1319"/>
      <c r="C59" s="1319"/>
      <c r="D59" s="1301" t="s">
        <v>921</v>
      </c>
      <c r="E59" s="1301"/>
      <c r="F59" s="1302"/>
      <c r="G59" s="1302"/>
      <c r="H59" s="1301" t="s">
        <v>960</v>
      </c>
      <c r="I59" s="1301"/>
      <c r="J59" s="1301"/>
    </row>
    <row r="60" spans="1:10" ht="16.5" customHeight="1" x14ac:dyDescent="0.25">
      <c r="A60" s="1303" t="s">
        <v>965</v>
      </c>
      <c r="B60" s="1297" t="s">
        <v>927</v>
      </c>
      <c r="C60" s="1297"/>
      <c r="D60" s="1303" t="s">
        <v>966</v>
      </c>
      <c r="E60" s="1303"/>
      <c r="F60" s="1302">
        <v>975</v>
      </c>
      <c r="G60" s="1302">
        <v>816</v>
      </c>
      <c r="H60" s="1303" t="s">
        <v>967</v>
      </c>
      <c r="I60" s="1303"/>
      <c r="J60" s="1303"/>
    </row>
    <row r="61" spans="1:10" ht="16.5" customHeight="1" x14ac:dyDescent="0.25">
      <c r="A61" s="1303"/>
      <c r="B61" s="1297"/>
      <c r="C61" s="1297"/>
      <c r="D61" s="1303"/>
      <c r="E61" s="1303"/>
      <c r="F61" s="1302"/>
      <c r="G61" s="1302"/>
      <c r="H61" s="1303"/>
      <c r="I61" s="1303"/>
      <c r="J61" s="1303"/>
    </row>
    <row r="62" spans="1:10" ht="16.5" customHeight="1" x14ac:dyDescent="0.25">
      <c r="A62" s="1303" t="s">
        <v>968</v>
      </c>
      <c r="B62" s="1297" t="s">
        <v>927</v>
      </c>
      <c r="C62" s="1297"/>
      <c r="D62" s="1301" t="s">
        <v>969</v>
      </c>
      <c r="E62" s="1301"/>
      <c r="F62" s="1302">
        <v>860</v>
      </c>
      <c r="G62" s="1302">
        <v>720</v>
      </c>
      <c r="H62" s="1301" t="s">
        <v>970</v>
      </c>
      <c r="I62" s="1301"/>
      <c r="J62" s="1301"/>
    </row>
    <row r="63" spans="1:10" ht="16.5" customHeight="1" x14ac:dyDescent="0.25">
      <c r="A63" s="1303"/>
      <c r="B63" s="1297"/>
      <c r="C63" s="1297"/>
      <c r="D63" s="1303" t="s">
        <v>971</v>
      </c>
      <c r="E63" s="1303"/>
      <c r="F63" s="1302"/>
      <c r="G63" s="1302"/>
      <c r="H63" s="1303" t="s">
        <v>972</v>
      </c>
      <c r="I63" s="1303"/>
      <c r="J63" s="1303"/>
    </row>
    <row r="64" spans="1:10" ht="16.5" customHeight="1" x14ac:dyDescent="0.25">
      <c r="A64" s="1303"/>
      <c r="B64" s="1297"/>
      <c r="C64" s="1297"/>
      <c r="D64" s="1301" t="s">
        <v>973</v>
      </c>
      <c r="E64" s="1301"/>
      <c r="F64" s="1302"/>
      <c r="G64" s="1302"/>
      <c r="H64" s="1301" t="s">
        <v>974</v>
      </c>
      <c r="I64" s="1301"/>
      <c r="J64" s="1301"/>
    </row>
    <row r="65" spans="1:10" ht="16.5" customHeight="1" x14ac:dyDescent="0.25">
      <c r="A65" s="1303"/>
      <c r="B65" s="1297"/>
      <c r="C65" s="1297"/>
      <c r="D65" s="1303" t="s">
        <v>975</v>
      </c>
      <c r="E65" s="1303"/>
      <c r="F65" s="1302"/>
      <c r="G65" s="1302"/>
      <c r="H65" s="1303" t="s">
        <v>976</v>
      </c>
      <c r="I65" s="1303"/>
      <c r="J65" s="1303"/>
    </row>
    <row r="66" spans="1:10" ht="16.5" customHeight="1" x14ac:dyDescent="0.25">
      <c r="A66" s="1303" t="s">
        <v>977</v>
      </c>
      <c r="B66" s="1297" t="s">
        <v>927</v>
      </c>
      <c r="C66" s="1297"/>
      <c r="D66" s="1301" t="s">
        <v>971</v>
      </c>
      <c r="E66" s="1301"/>
      <c r="F66" s="1302">
        <v>900</v>
      </c>
      <c r="G66" s="1302">
        <v>765</v>
      </c>
      <c r="H66" s="1301" t="s">
        <v>972</v>
      </c>
      <c r="I66" s="1301"/>
      <c r="J66" s="1301"/>
    </row>
    <row r="67" spans="1:10" ht="16.5" customHeight="1" x14ac:dyDescent="0.25">
      <c r="A67" s="1303"/>
      <c r="B67" s="1297"/>
      <c r="C67" s="1297"/>
      <c r="D67" s="1303" t="s">
        <v>973</v>
      </c>
      <c r="E67" s="1303"/>
      <c r="F67" s="1302"/>
      <c r="G67" s="1302"/>
      <c r="H67" s="1303" t="s">
        <v>974</v>
      </c>
      <c r="I67" s="1303"/>
      <c r="J67" s="1303"/>
    </row>
    <row r="68" spans="1:10" ht="16.5" customHeight="1" x14ac:dyDescent="0.25">
      <c r="A68" s="1303"/>
      <c r="B68" s="1297"/>
      <c r="C68" s="1297"/>
      <c r="D68" s="1301" t="s">
        <v>975</v>
      </c>
      <c r="E68" s="1301"/>
      <c r="F68" s="1302"/>
      <c r="G68" s="1302"/>
      <c r="H68" s="1301" t="s">
        <v>976</v>
      </c>
      <c r="I68" s="1301"/>
      <c r="J68" s="1301"/>
    </row>
    <row r="69" spans="1:10" ht="16.5" customHeight="1" x14ac:dyDescent="0.25">
      <c r="A69" s="1303"/>
      <c r="B69" s="1297"/>
      <c r="C69" s="1297"/>
      <c r="D69" s="1303" t="s">
        <v>969</v>
      </c>
      <c r="E69" s="1303"/>
      <c r="F69" s="1302"/>
      <c r="G69" s="1302"/>
      <c r="H69" s="1303" t="s">
        <v>970</v>
      </c>
      <c r="I69" s="1303"/>
      <c r="J69" s="1303"/>
    </row>
    <row r="70" spans="1:10" ht="16.5" customHeight="1" thickBot="1" x14ac:dyDescent="0.3">
      <c r="A70" s="1318"/>
      <c r="B70" s="1314"/>
      <c r="C70" s="1314"/>
      <c r="D70" s="1313" t="s">
        <v>978</v>
      </c>
      <c r="E70" s="1313"/>
      <c r="F70" s="1315"/>
      <c r="G70" s="1315"/>
      <c r="H70" s="1313" t="s">
        <v>933</v>
      </c>
      <c r="I70" s="1313"/>
      <c r="J70" s="1313"/>
    </row>
    <row r="71" spans="1:10" ht="18" customHeight="1" thickBot="1" x14ac:dyDescent="0.3">
      <c r="A71" s="1309" t="s">
        <v>1967</v>
      </c>
      <c r="B71" s="1310"/>
      <c r="C71" s="1310"/>
      <c r="D71" s="1310"/>
      <c r="E71" s="1310"/>
      <c r="F71" s="1310"/>
      <c r="G71" s="1310"/>
      <c r="H71" s="1310"/>
      <c r="I71" s="1310"/>
      <c r="J71" s="1311"/>
    </row>
    <row r="72" spans="1:10" ht="16.5" customHeight="1" x14ac:dyDescent="0.25">
      <c r="A72" s="1296" t="s">
        <v>1008</v>
      </c>
      <c r="B72" s="1296" t="s">
        <v>927</v>
      </c>
      <c r="C72" s="1296"/>
      <c r="D72" s="1316" t="s">
        <v>928</v>
      </c>
      <c r="E72" s="1316"/>
      <c r="F72" s="1317">
        <v>2075</v>
      </c>
      <c r="G72" s="1317">
        <v>1758</v>
      </c>
      <c r="H72" s="1316" t="s">
        <v>933</v>
      </c>
      <c r="I72" s="1316"/>
      <c r="J72" s="1316"/>
    </row>
    <row r="73" spans="1:10" ht="16.5" customHeight="1" x14ac:dyDescent="0.25">
      <c r="A73" s="1297"/>
      <c r="B73" s="1297"/>
      <c r="C73" s="1297"/>
      <c r="D73" s="1301" t="s">
        <v>979</v>
      </c>
      <c r="E73" s="1301"/>
      <c r="F73" s="1302"/>
      <c r="G73" s="1302"/>
      <c r="H73" s="1301" t="s">
        <v>933</v>
      </c>
      <c r="I73" s="1301"/>
      <c r="J73" s="1301"/>
    </row>
    <row r="74" spans="1:10" ht="16.5" customHeight="1" x14ac:dyDescent="0.25">
      <c r="A74" s="1297" t="s">
        <v>1007</v>
      </c>
      <c r="B74" s="1297" t="s">
        <v>927</v>
      </c>
      <c r="C74" s="1297"/>
      <c r="D74" s="1303" t="s">
        <v>980</v>
      </c>
      <c r="E74" s="1303"/>
      <c r="F74" s="1302">
        <v>2020</v>
      </c>
      <c r="G74" s="1302">
        <v>1710</v>
      </c>
      <c r="H74" s="1303" t="s">
        <v>933</v>
      </c>
      <c r="I74" s="1303"/>
      <c r="J74" s="1303"/>
    </row>
    <row r="75" spans="1:10" ht="16.5" customHeight="1" x14ac:dyDescent="0.25">
      <c r="A75" s="1297"/>
      <c r="B75" s="1297"/>
      <c r="C75" s="1297"/>
      <c r="D75" s="1301" t="s">
        <v>936</v>
      </c>
      <c r="E75" s="1301"/>
      <c r="F75" s="1302"/>
      <c r="G75" s="1302"/>
      <c r="H75" s="1301" t="s">
        <v>937</v>
      </c>
      <c r="I75" s="1301"/>
      <c r="J75" s="1301"/>
    </row>
    <row r="76" spans="1:10" ht="16.5" customHeight="1" x14ac:dyDescent="0.25">
      <c r="A76" s="1297" t="s">
        <v>1006</v>
      </c>
      <c r="B76" s="1297" t="s">
        <v>927</v>
      </c>
      <c r="C76" s="1297"/>
      <c r="D76" s="1303" t="s">
        <v>939</v>
      </c>
      <c r="E76" s="1303"/>
      <c r="F76" s="1302">
        <v>2042</v>
      </c>
      <c r="G76" s="1302">
        <v>1731</v>
      </c>
      <c r="H76" s="1303" t="s">
        <v>940</v>
      </c>
      <c r="I76" s="1303"/>
      <c r="J76" s="1303"/>
    </row>
    <row r="77" spans="1:10" ht="16.5" customHeight="1" x14ac:dyDescent="0.25">
      <c r="A77" s="1297"/>
      <c r="B77" s="1297"/>
      <c r="C77" s="1297"/>
      <c r="D77" s="1301" t="s">
        <v>941</v>
      </c>
      <c r="E77" s="1301"/>
      <c r="F77" s="1302"/>
      <c r="G77" s="1302"/>
      <c r="H77" s="1301" t="s">
        <v>942</v>
      </c>
      <c r="I77" s="1301"/>
      <c r="J77" s="1301"/>
    </row>
    <row r="78" spans="1:10" ht="16.5" customHeight="1" x14ac:dyDescent="0.25">
      <c r="A78" s="1303" t="s">
        <v>1395</v>
      </c>
      <c r="B78" s="1297" t="s">
        <v>927</v>
      </c>
      <c r="C78" s="1297"/>
      <c r="D78" s="1303" t="s">
        <v>981</v>
      </c>
      <c r="E78" s="1303"/>
      <c r="F78" s="1302">
        <v>2042</v>
      </c>
      <c r="G78" s="1302">
        <v>1731</v>
      </c>
      <c r="H78" s="1303" t="s">
        <v>945</v>
      </c>
      <c r="I78" s="1303"/>
      <c r="J78" s="1303"/>
    </row>
    <row r="79" spans="1:10" ht="16.5" customHeight="1" x14ac:dyDescent="0.25">
      <c r="A79" s="1303"/>
      <c r="B79" s="1297"/>
      <c r="C79" s="1297"/>
      <c r="D79" s="1301" t="s">
        <v>982</v>
      </c>
      <c r="E79" s="1301"/>
      <c r="F79" s="1302"/>
      <c r="G79" s="1302"/>
      <c r="H79" s="1301" t="s">
        <v>933</v>
      </c>
      <c r="I79" s="1301"/>
      <c r="J79" s="1301"/>
    </row>
    <row r="80" spans="1:10" ht="16.5" customHeight="1" x14ac:dyDescent="0.25">
      <c r="A80" s="1297" t="s">
        <v>1005</v>
      </c>
      <c r="B80" s="1297" t="s">
        <v>927</v>
      </c>
      <c r="C80" s="1297"/>
      <c r="D80" s="1303" t="s">
        <v>983</v>
      </c>
      <c r="E80" s="1303"/>
      <c r="F80" s="1302">
        <v>2075</v>
      </c>
      <c r="G80" s="1302">
        <v>1758</v>
      </c>
      <c r="H80" s="1303" t="s">
        <v>950</v>
      </c>
      <c r="I80" s="1303"/>
      <c r="J80" s="1303"/>
    </row>
    <row r="81" spans="1:10" ht="16.5" customHeight="1" x14ac:dyDescent="0.25">
      <c r="A81" s="1297"/>
      <c r="B81" s="1297"/>
      <c r="C81" s="1297"/>
      <c r="D81" s="1301" t="s">
        <v>934</v>
      </c>
      <c r="E81" s="1301"/>
      <c r="F81" s="1302"/>
      <c r="G81" s="1302"/>
      <c r="H81" s="1301" t="s">
        <v>952</v>
      </c>
      <c r="I81" s="1301"/>
      <c r="J81" s="1301"/>
    </row>
    <row r="82" spans="1:10" ht="16.5" customHeight="1" x14ac:dyDescent="0.25">
      <c r="A82" s="1297" t="s">
        <v>1004</v>
      </c>
      <c r="B82" s="1297" t="s">
        <v>927</v>
      </c>
      <c r="C82" s="1297"/>
      <c r="D82" s="1303" t="s">
        <v>955</v>
      </c>
      <c r="E82" s="1303"/>
      <c r="F82" s="1302">
        <v>2112.5</v>
      </c>
      <c r="G82" s="1302">
        <v>1791</v>
      </c>
      <c r="H82" s="1303" t="s">
        <v>984</v>
      </c>
      <c r="I82" s="1303"/>
      <c r="J82" s="1303"/>
    </row>
    <row r="83" spans="1:10" ht="16.5" customHeight="1" x14ac:dyDescent="0.25">
      <c r="A83" s="1297"/>
      <c r="B83" s="1297"/>
      <c r="C83" s="1297"/>
      <c r="D83" s="1301" t="s">
        <v>957</v>
      </c>
      <c r="E83" s="1301"/>
      <c r="F83" s="1302"/>
      <c r="G83" s="1302"/>
      <c r="H83" s="1301" t="s">
        <v>985</v>
      </c>
      <c r="I83" s="1301"/>
      <c r="J83" s="1301"/>
    </row>
    <row r="84" spans="1:10" ht="16.5" customHeight="1" x14ac:dyDescent="0.25">
      <c r="A84" s="1297"/>
      <c r="B84" s="1297"/>
      <c r="C84" s="1297"/>
      <c r="D84" s="1303" t="s">
        <v>1391</v>
      </c>
      <c r="E84" s="1303"/>
      <c r="F84" s="1302"/>
      <c r="G84" s="1302"/>
      <c r="H84" s="1303" t="s">
        <v>986</v>
      </c>
      <c r="I84" s="1303"/>
      <c r="J84" s="1303"/>
    </row>
    <row r="85" spans="1:10" ht="16.5" customHeight="1" x14ac:dyDescent="0.25">
      <c r="A85" s="1297"/>
      <c r="B85" s="1297"/>
      <c r="C85" s="1297"/>
      <c r="D85" s="1301" t="s">
        <v>921</v>
      </c>
      <c r="E85" s="1301"/>
      <c r="F85" s="1302"/>
      <c r="G85" s="1302"/>
      <c r="H85" s="1301" t="s">
        <v>960</v>
      </c>
      <c r="I85" s="1301"/>
      <c r="J85" s="1301"/>
    </row>
    <row r="86" spans="1:10" ht="16.5" customHeight="1" x14ac:dyDescent="0.25">
      <c r="A86" s="1297" t="s">
        <v>1003</v>
      </c>
      <c r="B86" s="1297" t="s">
        <v>927</v>
      </c>
      <c r="C86" s="1297"/>
      <c r="D86" s="1303" t="s">
        <v>962</v>
      </c>
      <c r="E86" s="1303"/>
      <c r="F86" s="1302">
        <v>2080</v>
      </c>
      <c r="G86" s="1302">
        <v>1761</v>
      </c>
      <c r="H86" s="1303" t="s">
        <v>963</v>
      </c>
      <c r="I86" s="1303"/>
      <c r="J86" s="1303"/>
    </row>
    <row r="87" spans="1:10" ht="16.5" customHeight="1" x14ac:dyDescent="0.25">
      <c r="A87" s="1297"/>
      <c r="B87" s="1297"/>
      <c r="C87" s="1297"/>
      <c r="D87" s="1301" t="s">
        <v>1396</v>
      </c>
      <c r="E87" s="1301"/>
      <c r="F87" s="1302"/>
      <c r="G87" s="1302"/>
      <c r="H87" s="1301" t="s">
        <v>933</v>
      </c>
      <c r="I87" s="1301"/>
      <c r="J87" s="1301"/>
    </row>
    <row r="88" spans="1:10" ht="16.5" customHeight="1" x14ac:dyDescent="0.25">
      <c r="A88" s="1297"/>
      <c r="B88" s="1297"/>
      <c r="C88" s="1297"/>
      <c r="D88" s="1303" t="s">
        <v>934</v>
      </c>
      <c r="E88" s="1303"/>
      <c r="F88" s="1302"/>
      <c r="G88" s="1302"/>
      <c r="H88" s="1303" t="s">
        <v>964</v>
      </c>
      <c r="I88" s="1303"/>
      <c r="J88" s="1303"/>
    </row>
    <row r="89" spans="1:10" ht="16.5" customHeight="1" x14ac:dyDescent="0.25">
      <c r="A89" s="1297"/>
      <c r="B89" s="1297"/>
      <c r="C89" s="1297"/>
      <c r="D89" s="1301" t="s">
        <v>1391</v>
      </c>
      <c r="E89" s="1301"/>
      <c r="F89" s="1302"/>
      <c r="G89" s="1302"/>
      <c r="H89" s="1301" t="s">
        <v>959</v>
      </c>
      <c r="I89" s="1301"/>
      <c r="J89" s="1301"/>
    </row>
    <row r="90" spans="1:10" ht="16.5" customHeight="1" x14ac:dyDescent="0.25">
      <c r="A90" s="1297"/>
      <c r="B90" s="1297"/>
      <c r="C90" s="1297"/>
      <c r="D90" s="1303" t="s">
        <v>921</v>
      </c>
      <c r="E90" s="1303"/>
      <c r="F90" s="1302"/>
      <c r="G90" s="1302"/>
      <c r="H90" s="1303" t="s">
        <v>960</v>
      </c>
      <c r="I90" s="1303"/>
      <c r="J90" s="1303"/>
    </row>
    <row r="91" spans="1:10" ht="16.5" customHeight="1" x14ac:dyDescent="0.25">
      <c r="A91" s="1297" t="s">
        <v>1002</v>
      </c>
      <c r="B91" s="1297" t="s">
        <v>927</v>
      </c>
      <c r="C91" s="1297"/>
      <c r="D91" s="1301" t="s">
        <v>966</v>
      </c>
      <c r="E91" s="1301"/>
      <c r="F91" s="1302">
        <v>2112.5</v>
      </c>
      <c r="G91" s="1302">
        <v>1791</v>
      </c>
      <c r="H91" s="1301" t="s">
        <v>967</v>
      </c>
      <c r="I91" s="1301"/>
      <c r="J91" s="1301"/>
    </row>
    <row r="92" spans="1:10" ht="16.5" customHeight="1" x14ac:dyDescent="0.25">
      <c r="A92" s="1297"/>
      <c r="B92" s="1297"/>
      <c r="C92" s="1297"/>
      <c r="D92" s="1301"/>
      <c r="E92" s="1301"/>
      <c r="F92" s="1302"/>
      <c r="G92" s="1302"/>
      <c r="H92" s="1301"/>
      <c r="I92" s="1301"/>
      <c r="J92" s="1301"/>
    </row>
    <row r="93" spans="1:10" ht="16.5" customHeight="1" x14ac:dyDescent="0.25">
      <c r="A93" s="1297" t="s">
        <v>987</v>
      </c>
      <c r="B93" s="1297" t="s">
        <v>927</v>
      </c>
      <c r="C93" s="1297"/>
      <c r="D93" s="1303" t="s">
        <v>971</v>
      </c>
      <c r="E93" s="1303"/>
      <c r="F93" s="1302">
        <v>2015</v>
      </c>
      <c r="G93" s="1302">
        <v>1710</v>
      </c>
      <c r="H93" s="1303" t="s">
        <v>972</v>
      </c>
      <c r="I93" s="1303"/>
      <c r="J93" s="1303"/>
    </row>
    <row r="94" spans="1:10" ht="16.5" customHeight="1" x14ac:dyDescent="0.25">
      <c r="A94" s="1297"/>
      <c r="B94" s="1297"/>
      <c r="C94" s="1297"/>
      <c r="D94" s="1301" t="s">
        <v>973</v>
      </c>
      <c r="E94" s="1301"/>
      <c r="F94" s="1302"/>
      <c r="G94" s="1302"/>
      <c r="H94" s="1301" t="s">
        <v>974</v>
      </c>
      <c r="I94" s="1301"/>
      <c r="J94" s="1301"/>
    </row>
    <row r="95" spans="1:10" ht="16.5" customHeight="1" x14ac:dyDescent="0.25">
      <c r="A95" s="1297"/>
      <c r="B95" s="1297"/>
      <c r="C95" s="1297"/>
      <c r="D95" s="1303" t="s">
        <v>975</v>
      </c>
      <c r="E95" s="1303"/>
      <c r="F95" s="1302"/>
      <c r="G95" s="1302"/>
      <c r="H95" s="1303" t="s">
        <v>976</v>
      </c>
      <c r="I95" s="1303"/>
      <c r="J95" s="1303"/>
    </row>
    <row r="96" spans="1:10" ht="16.5" customHeight="1" x14ac:dyDescent="0.25">
      <c r="A96" s="1297" t="s">
        <v>988</v>
      </c>
      <c r="B96" s="1297" t="s">
        <v>927</v>
      </c>
      <c r="C96" s="1297"/>
      <c r="D96" s="1301" t="s">
        <v>971</v>
      </c>
      <c r="E96" s="1301"/>
      <c r="F96" s="1302">
        <v>2050</v>
      </c>
      <c r="G96" s="1302">
        <v>1740</v>
      </c>
      <c r="H96" s="1301" t="s">
        <v>972</v>
      </c>
      <c r="I96" s="1301"/>
      <c r="J96" s="1301"/>
    </row>
    <row r="97" spans="1:10" ht="16.5" customHeight="1" x14ac:dyDescent="0.25">
      <c r="A97" s="1297"/>
      <c r="B97" s="1297"/>
      <c r="C97" s="1297"/>
      <c r="D97" s="1303" t="s">
        <v>973</v>
      </c>
      <c r="E97" s="1303"/>
      <c r="F97" s="1302"/>
      <c r="G97" s="1302"/>
      <c r="H97" s="1303" t="s">
        <v>974</v>
      </c>
      <c r="I97" s="1303"/>
      <c r="J97" s="1303"/>
    </row>
    <row r="98" spans="1:10" ht="16.5" customHeight="1" thickBot="1" x14ac:dyDescent="0.3">
      <c r="A98" s="1314"/>
      <c r="B98" s="1314"/>
      <c r="C98" s="1314"/>
      <c r="D98" s="1313" t="s">
        <v>975</v>
      </c>
      <c r="E98" s="1313"/>
      <c r="F98" s="1315"/>
      <c r="G98" s="1315"/>
      <c r="H98" s="1313" t="s">
        <v>976</v>
      </c>
      <c r="I98" s="1313"/>
      <c r="J98" s="1313"/>
    </row>
    <row r="99" spans="1:10" ht="18" customHeight="1" thickBot="1" x14ac:dyDescent="0.3">
      <c r="A99" s="1309" t="s">
        <v>1966</v>
      </c>
      <c r="B99" s="1310"/>
      <c r="C99" s="1310"/>
      <c r="D99" s="1310"/>
      <c r="E99" s="1310"/>
      <c r="F99" s="1310"/>
      <c r="G99" s="1310"/>
      <c r="H99" s="1310"/>
      <c r="I99" s="1310"/>
      <c r="J99" s="1311"/>
    </row>
    <row r="100" spans="1:10" ht="15.75" customHeight="1" x14ac:dyDescent="0.25">
      <c r="A100" s="218" t="s">
        <v>989</v>
      </c>
      <c r="B100" s="1305" t="s">
        <v>927</v>
      </c>
      <c r="C100" s="1305"/>
      <c r="D100" s="1305" t="s">
        <v>955</v>
      </c>
      <c r="E100" s="1305"/>
      <c r="F100" s="219">
        <v>3000</v>
      </c>
      <c r="G100" s="219">
        <v>2520</v>
      </c>
      <c r="H100" s="1306" t="s">
        <v>990</v>
      </c>
      <c r="I100" s="1306"/>
      <c r="J100" s="1306"/>
    </row>
    <row r="101" spans="1:10" ht="15.75" customHeight="1" thickBot="1" x14ac:dyDescent="0.3">
      <c r="A101" s="220" t="s">
        <v>961</v>
      </c>
      <c r="B101" s="1308" t="s">
        <v>991</v>
      </c>
      <c r="C101" s="1308"/>
      <c r="D101" s="1308" t="s">
        <v>955</v>
      </c>
      <c r="E101" s="1308"/>
      <c r="F101" s="221">
        <v>3000</v>
      </c>
      <c r="G101" s="221">
        <v>2520</v>
      </c>
      <c r="H101" s="1307"/>
      <c r="I101" s="1307"/>
      <c r="J101" s="1307"/>
    </row>
    <row r="102" spans="1:10" ht="21.75" customHeight="1" thickBot="1" x14ac:dyDescent="0.3">
      <c r="A102" s="1298" t="s">
        <v>992</v>
      </c>
      <c r="B102" s="1299"/>
      <c r="C102" s="1299"/>
      <c r="D102" s="1299"/>
      <c r="E102" s="1299"/>
      <c r="F102" s="1299"/>
      <c r="G102" s="1299"/>
      <c r="H102" s="1299"/>
      <c r="I102" s="190" t="s">
        <v>993</v>
      </c>
      <c r="J102" s="191" t="s">
        <v>1000</v>
      </c>
    </row>
    <row r="103" spans="1:10" ht="27" customHeight="1" x14ac:dyDescent="0.25">
      <c r="A103" s="1300" t="s">
        <v>994</v>
      </c>
      <c r="B103" s="1300"/>
      <c r="C103" s="1300"/>
      <c r="D103" s="1300"/>
      <c r="E103" s="1300"/>
      <c r="F103" s="1300"/>
      <c r="G103" s="1300"/>
      <c r="H103" s="222" t="s">
        <v>995</v>
      </c>
      <c r="I103" s="223">
        <v>120</v>
      </c>
      <c r="J103" s="223">
        <v>108</v>
      </c>
    </row>
    <row r="104" spans="1:10" ht="27" customHeight="1" x14ac:dyDescent="0.25">
      <c r="A104" s="1304" t="s">
        <v>996</v>
      </c>
      <c r="B104" s="1304"/>
      <c r="C104" s="1304"/>
      <c r="D104" s="1304"/>
      <c r="E104" s="1304"/>
      <c r="F104" s="1304"/>
      <c r="G104" s="1304"/>
      <c r="H104" s="188" t="s">
        <v>1012</v>
      </c>
      <c r="I104" s="189">
        <v>16</v>
      </c>
      <c r="J104" s="189">
        <v>14.4</v>
      </c>
    </row>
    <row r="105" spans="1:10" ht="27" customHeight="1" x14ac:dyDescent="0.25">
      <c r="A105" s="1312" t="s">
        <v>996</v>
      </c>
      <c r="B105" s="1312"/>
      <c r="C105" s="1312"/>
      <c r="D105" s="1312"/>
      <c r="E105" s="1312"/>
      <c r="F105" s="1312"/>
      <c r="G105" s="1312"/>
      <c r="H105" s="224" t="s">
        <v>1013</v>
      </c>
      <c r="I105" s="225">
        <v>36</v>
      </c>
      <c r="J105" s="225">
        <v>32.4</v>
      </c>
    </row>
    <row r="106" spans="1:10" ht="27" customHeight="1" x14ac:dyDescent="0.25">
      <c r="A106" s="1304" t="s">
        <v>996</v>
      </c>
      <c r="B106" s="1304"/>
      <c r="C106" s="1304"/>
      <c r="D106" s="1304"/>
      <c r="E106" s="1304"/>
      <c r="F106" s="1304"/>
      <c r="G106" s="1304"/>
      <c r="H106" s="188" t="s">
        <v>1011</v>
      </c>
      <c r="I106" s="189">
        <v>500</v>
      </c>
      <c r="J106" s="189">
        <v>480</v>
      </c>
    </row>
    <row r="107" spans="1:10" ht="27" customHeight="1" x14ac:dyDescent="0.25">
      <c r="A107" s="1312" t="s">
        <v>997</v>
      </c>
      <c r="B107" s="1312"/>
      <c r="C107" s="1312"/>
      <c r="D107" s="1312"/>
      <c r="E107" s="1312"/>
      <c r="F107" s="1312"/>
      <c r="G107" s="1312"/>
      <c r="H107" s="224" t="s">
        <v>346</v>
      </c>
      <c r="I107" s="225">
        <v>252</v>
      </c>
      <c r="J107" s="225">
        <v>252</v>
      </c>
    </row>
    <row r="108" spans="1:10" ht="27" customHeight="1" x14ac:dyDescent="0.25">
      <c r="A108" s="1304" t="s">
        <v>998</v>
      </c>
      <c r="B108" s="1304"/>
      <c r="C108" s="1304"/>
      <c r="D108" s="1304"/>
      <c r="E108" s="1304"/>
      <c r="F108" s="1304"/>
      <c r="G108" s="1304"/>
      <c r="H108" s="188" t="s">
        <v>346</v>
      </c>
      <c r="I108" s="189">
        <v>312</v>
      </c>
      <c r="J108" s="189">
        <v>312</v>
      </c>
    </row>
    <row r="109" spans="1:10" ht="27" customHeight="1" x14ac:dyDescent="0.25">
      <c r="A109" s="1312" t="s">
        <v>999</v>
      </c>
      <c r="B109" s="1312"/>
      <c r="C109" s="1312"/>
      <c r="D109" s="1312"/>
      <c r="E109" s="1312"/>
      <c r="F109" s="1312"/>
      <c r="G109" s="1312"/>
      <c r="H109" s="224" t="s">
        <v>346</v>
      </c>
      <c r="I109" s="225">
        <v>552</v>
      </c>
      <c r="J109" s="225">
        <f>I109</f>
        <v>552</v>
      </c>
    </row>
    <row r="110" spans="1:10" ht="24" customHeight="1" x14ac:dyDescent="0.25">
      <c r="A110" s="35"/>
      <c r="B110" s="35"/>
      <c r="C110" s="35"/>
      <c r="D110" s="35"/>
      <c r="E110" s="35"/>
      <c r="F110" s="35"/>
      <c r="G110" s="35"/>
      <c r="H110" s="34"/>
      <c r="I110" s="36"/>
      <c r="J110" s="37"/>
    </row>
    <row r="112" spans="1:10" ht="15.75" x14ac:dyDescent="0.25">
      <c r="A112" s="308"/>
      <c r="B112" s="1"/>
      <c r="C112" s="1"/>
      <c r="D112" s="1"/>
      <c r="E112" s="1"/>
      <c r="F112" s="1"/>
      <c r="G112" s="1"/>
      <c r="H112" s="1"/>
      <c r="I112" s="1"/>
      <c r="J112" s="1"/>
    </row>
    <row r="113" spans="1:1" x14ac:dyDescent="0.25">
      <c r="A113" t="s">
        <v>5</v>
      </c>
    </row>
  </sheetData>
  <mergeCells count="275">
    <mergeCell ref="B26:C27"/>
    <mergeCell ref="D26:E27"/>
    <mergeCell ref="F26:F27"/>
    <mergeCell ref="G26:G27"/>
    <mergeCell ref="D34:E34"/>
    <mergeCell ref="D42:E42"/>
    <mergeCell ref="B44:C44"/>
    <mergeCell ref="D44:E44"/>
    <mergeCell ref="A55:A59"/>
    <mergeCell ref="B55:C59"/>
    <mergeCell ref="D55:E55"/>
    <mergeCell ref="F55:F59"/>
    <mergeCell ref="G55:G59"/>
    <mergeCell ref="D56:E56"/>
    <mergeCell ref="A62:A65"/>
    <mergeCell ref="B62:C65"/>
    <mergeCell ref="H1:J1"/>
    <mergeCell ref="H2:J2"/>
    <mergeCell ref="H3:J3"/>
    <mergeCell ref="A1:D4"/>
    <mergeCell ref="A91:A92"/>
    <mergeCell ref="A86:A90"/>
    <mergeCell ref="A82:A85"/>
    <mergeCell ref="A80:A81"/>
    <mergeCell ref="A74:A75"/>
    <mergeCell ref="A33:A37"/>
    <mergeCell ref="B33:C37"/>
    <mergeCell ref="D33:E33"/>
    <mergeCell ref="F33:F37"/>
    <mergeCell ref="G33:G37"/>
    <mergeCell ref="D29:E29"/>
    <mergeCell ref="H29:J29"/>
    <mergeCell ref="D30:E30"/>
    <mergeCell ref="H30:J30"/>
    <mergeCell ref="D31:E31"/>
    <mergeCell ref="I4:J4"/>
    <mergeCell ref="E1:G4"/>
    <mergeCell ref="A26:A27"/>
    <mergeCell ref="H31:J31"/>
    <mergeCell ref="D32:E32"/>
    <mergeCell ref="H32:J32"/>
    <mergeCell ref="A28:A32"/>
    <mergeCell ref="B28:C32"/>
    <mergeCell ref="D28:E28"/>
    <mergeCell ref="F28:F32"/>
    <mergeCell ref="G28:G32"/>
    <mergeCell ref="H28:J28"/>
    <mergeCell ref="H34:J34"/>
    <mergeCell ref="D35:E35"/>
    <mergeCell ref="H35:J35"/>
    <mergeCell ref="D36:E36"/>
    <mergeCell ref="H36:J36"/>
    <mergeCell ref="D37:E37"/>
    <mergeCell ref="H37:J37"/>
    <mergeCell ref="H33:J33"/>
    <mergeCell ref="D41:E41"/>
    <mergeCell ref="H41:J41"/>
    <mergeCell ref="H42:J42"/>
    <mergeCell ref="D39:E39"/>
    <mergeCell ref="A40:A42"/>
    <mergeCell ref="B40:C42"/>
    <mergeCell ref="D40:E40"/>
    <mergeCell ref="F40:F42"/>
    <mergeCell ref="G40:G42"/>
    <mergeCell ref="H40:J40"/>
    <mergeCell ref="H38:J39"/>
    <mergeCell ref="A38:A39"/>
    <mergeCell ref="B38:C39"/>
    <mergeCell ref="D38:E38"/>
    <mergeCell ref="F38:F39"/>
    <mergeCell ref="G38:G39"/>
    <mergeCell ref="H44:J44"/>
    <mergeCell ref="H43:J43"/>
    <mergeCell ref="A43:A44"/>
    <mergeCell ref="B43:C43"/>
    <mergeCell ref="D43:E43"/>
    <mergeCell ref="F43:F44"/>
    <mergeCell ref="G43:G44"/>
    <mergeCell ref="H47:J48"/>
    <mergeCell ref="A47:A48"/>
    <mergeCell ref="B47:C48"/>
    <mergeCell ref="D47:E48"/>
    <mergeCell ref="F47:F48"/>
    <mergeCell ref="G47:G48"/>
    <mergeCell ref="D46:E46"/>
    <mergeCell ref="H46:J46"/>
    <mergeCell ref="H45:J45"/>
    <mergeCell ref="A45:A46"/>
    <mergeCell ref="B45:C46"/>
    <mergeCell ref="D45:E45"/>
    <mergeCell ref="F45:F46"/>
    <mergeCell ref="G45:G46"/>
    <mergeCell ref="H50:J50"/>
    <mergeCell ref="A51:A54"/>
    <mergeCell ref="B51:C54"/>
    <mergeCell ref="D51:E51"/>
    <mergeCell ref="F51:F54"/>
    <mergeCell ref="G51:G54"/>
    <mergeCell ref="H51:J51"/>
    <mergeCell ref="A49:A50"/>
    <mergeCell ref="B49:C50"/>
    <mergeCell ref="D49:E50"/>
    <mergeCell ref="F49:F50"/>
    <mergeCell ref="G49:G50"/>
    <mergeCell ref="H49:J49"/>
    <mergeCell ref="D52:E52"/>
    <mergeCell ref="H52:J52"/>
    <mergeCell ref="D53:E53"/>
    <mergeCell ref="H53:J53"/>
    <mergeCell ref="D54:E54"/>
    <mergeCell ref="H54:J54"/>
    <mergeCell ref="H55:J55"/>
    <mergeCell ref="H62:J62"/>
    <mergeCell ref="D62:E62"/>
    <mergeCell ref="F62:F65"/>
    <mergeCell ref="G62:G65"/>
    <mergeCell ref="H60:J61"/>
    <mergeCell ref="H63:J63"/>
    <mergeCell ref="H64:J64"/>
    <mergeCell ref="H65:J65"/>
    <mergeCell ref="A72:A73"/>
    <mergeCell ref="A71:J71"/>
    <mergeCell ref="H56:J56"/>
    <mergeCell ref="D57:E57"/>
    <mergeCell ref="H57:J57"/>
    <mergeCell ref="D58:E58"/>
    <mergeCell ref="H58:J58"/>
    <mergeCell ref="D59:E59"/>
    <mergeCell ref="H59:J59"/>
    <mergeCell ref="A60:A61"/>
    <mergeCell ref="B60:C61"/>
    <mergeCell ref="D60:E61"/>
    <mergeCell ref="F60:F61"/>
    <mergeCell ref="G60:G61"/>
    <mergeCell ref="A66:A70"/>
    <mergeCell ref="B66:C70"/>
    <mergeCell ref="D66:E66"/>
    <mergeCell ref="F66:F70"/>
    <mergeCell ref="G66:G70"/>
    <mergeCell ref="D63:E63"/>
    <mergeCell ref="D64:E64"/>
    <mergeCell ref="D65:E65"/>
    <mergeCell ref="D67:E67"/>
    <mergeCell ref="H67:J67"/>
    <mergeCell ref="D68:E68"/>
    <mergeCell ref="H68:J68"/>
    <mergeCell ref="D69:E69"/>
    <mergeCell ref="H69:J69"/>
    <mergeCell ref="D70:E70"/>
    <mergeCell ref="H70:J70"/>
    <mergeCell ref="H74:J74"/>
    <mergeCell ref="H66:J66"/>
    <mergeCell ref="D73:E73"/>
    <mergeCell ref="H73:J73"/>
    <mergeCell ref="B74:C75"/>
    <mergeCell ref="D74:E74"/>
    <mergeCell ref="F74:F75"/>
    <mergeCell ref="G74:G75"/>
    <mergeCell ref="B72:C73"/>
    <mergeCell ref="D72:E72"/>
    <mergeCell ref="F72:F73"/>
    <mergeCell ref="G72:G73"/>
    <mergeCell ref="H72:J72"/>
    <mergeCell ref="D75:E75"/>
    <mergeCell ref="H75:J75"/>
    <mergeCell ref="A108:G108"/>
    <mergeCell ref="A109:G109"/>
    <mergeCell ref="D97:E97"/>
    <mergeCell ref="H97:J97"/>
    <mergeCell ref="D98:E98"/>
    <mergeCell ref="H98:J98"/>
    <mergeCell ref="H94:J94"/>
    <mergeCell ref="D95:E95"/>
    <mergeCell ref="H95:J95"/>
    <mergeCell ref="A96:A98"/>
    <mergeCell ref="B96:C98"/>
    <mergeCell ref="D96:E96"/>
    <mergeCell ref="F96:F98"/>
    <mergeCell ref="G96:G98"/>
    <mergeCell ref="H96:J96"/>
    <mergeCell ref="A93:A95"/>
    <mergeCell ref="B93:C95"/>
    <mergeCell ref="D93:E93"/>
    <mergeCell ref="F93:F95"/>
    <mergeCell ref="G93:G95"/>
    <mergeCell ref="H93:J93"/>
    <mergeCell ref="D94:E94"/>
    <mergeCell ref="A104:G104"/>
    <mergeCell ref="A105:G105"/>
    <mergeCell ref="H80:J80"/>
    <mergeCell ref="B80:C81"/>
    <mergeCell ref="D80:E80"/>
    <mergeCell ref="F80:F81"/>
    <mergeCell ref="G80:G81"/>
    <mergeCell ref="D79:E79"/>
    <mergeCell ref="H79:J79"/>
    <mergeCell ref="D77:E77"/>
    <mergeCell ref="A107:G107"/>
    <mergeCell ref="H77:J77"/>
    <mergeCell ref="A78:A79"/>
    <mergeCell ref="B78:C79"/>
    <mergeCell ref="D78:E78"/>
    <mergeCell ref="F78:F79"/>
    <mergeCell ref="G78:G79"/>
    <mergeCell ref="H78:J78"/>
    <mergeCell ref="A76:A77"/>
    <mergeCell ref="B76:C77"/>
    <mergeCell ref="D76:E76"/>
    <mergeCell ref="F76:F77"/>
    <mergeCell ref="G76:G77"/>
    <mergeCell ref="H76:J76"/>
    <mergeCell ref="D83:E83"/>
    <mergeCell ref="H83:J83"/>
    <mergeCell ref="D84:E84"/>
    <mergeCell ref="H84:J84"/>
    <mergeCell ref="D85:E85"/>
    <mergeCell ref="H85:J85"/>
    <mergeCell ref="D81:E81"/>
    <mergeCell ref="H81:J81"/>
    <mergeCell ref="B82:C85"/>
    <mergeCell ref="D82:E82"/>
    <mergeCell ref="F82:F85"/>
    <mergeCell ref="G82:G85"/>
    <mergeCell ref="A106:G106"/>
    <mergeCell ref="B100:C100"/>
    <mergeCell ref="D100:E100"/>
    <mergeCell ref="H100:J101"/>
    <mergeCell ref="B101:C101"/>
    <mergeCell ref="D101:E101"/>
    <mergeCell ref="A99:J99"/>
    <mergeCell ref="D86:E86"/>
    <mergeCell ref="F86:F90"/>
    <mergeCell ref="G86:G90"/>
    <mergeCell ref="H24:J25"/>
    <mergeCell ref="A24:A25"/>
    <mergeCell ref="B24:C25"/>
    <mergeCell ref="D24:E25"/>
    <mergeCell ref="F24:G24"/>
    <mergeCell ref="H26:J27"/>
    <mergeCell ref="A102:H102"/>
    <mergeCell ref="A103:G103"/>
    <mergeCell ref="H91:J92"/>
    <mergeCell ref="B91:C92"/>
    <mergeCell ref="D91:E92"/>
    <mergeCell ref="F91:F92"/>
    <mergeCell ref="G91:G92"/>
    <mergeCell ref="D87:E87"/>
    <mergeCell ref="H87:J87"/>
    <mergeCell ref="D88:E88"/>
    <mergeCell ref="H88:J88"/>
    <mergeCell ref="D89:E89"/>
    <mergeCell ref="H89:J89"/>
    <mergeCell ref="D90:E90"/>
    <mergeCell ref="H90:J90"/>
    <mergeCell ref="H86:J86"/>
    <mergeCell ref="B86:C90"/>
    <mergeCell ref="H82:J82"/>
    <mergeCell ref="A6:J6"/>
    <mergeCell ref="C7:G7"/>
    <mergeCell ref="C8:G8"/>
    <mergeCell ref="C9:G9"/>
    <mergeCell ref="C10:G10"/>
    <mergeCell ref="C11:G11"/>
    <mergeCell ref="C12:G12"/>
    <mergeCell ref="C5:G5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A13:I13"/>
  </mergeCells>
  <hyperlinks>
    <hyperlink ref="H3" r:id="rId1"/>
  </hyperlinks>
  <pageMargins left="0.7" right="0.7" top="0.75" bottom="0.75" header="0.3" footer="0.3"/>
  <pageSetup paperSize="9" scale="8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Оглавление</vt:lpstr>
      <vt:lpstr>Бумага ЭКГ, ЭЭГ...</vt:lpstr>
      <vt:lpstr>Бумага УЗИ</vt:lpstr>
      <vt:lpstr>Электроды, кабели</vt:lpstr>
      <vt:lpstr>Гели, презервативы</vt:lpstr>
      <vt:lpstr>Бахилы, маски</vt:lpstr>
      <vt:lpstr>Салфетки, простыни</vt:lpstr>
      <vt:lpstr>Перчатки</vt:lpstr>
      <vt:lpstr>Мундштуки</vt:lpstr>
      <vt:lpstr>Скальпели, шприцы и др</vt:lpstr>
      <vt:lpstr>Гинекология и урология</vt:lpstr>
      <vt:lpstr>Для лаборатории</vt:lpstr>
      <vt:lpstr>Рентген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2018-10-11T08:10:12Z</dcterms:modified>
</cp:coreProperties>
</file>